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294415\Desktop\"/>
    </mc:Choice>
  </mc:AlternateContent>
  <bookViews>
    <workbookView xWindow="0" yWindow="0" windowWidth="24000" windowHeight="10290" activeTab="2"/>
  </bookViews>
  <sheets>
    <sheet name="Datos Estudiantes" sheetId="4" r:id="rId1"/>
    <sheet name="Planilla Notas" sheetId="3" r:id="rId2"/>
    <sheet name="Informe estudiante" sheetId="5" r:id="rId3"/>
  </sheets>
  <definedNames>
    <definedName name="planillaestudiantes">'Datos Estudiantes'!$1:$1048576</definedName>
    <definedName name="planillanotas">'Planilla Notas'!$1:$1048576</definedName>
  </definedNames>
  <calcPr calcId="162913"/>
</workbook>
</file>

<file path=xl/calcChain.xml><?xml version="1.0" encoding="utf-8"?>
<calcChain xmlns="http://schemas.openxmlformats.org/spreadsheetml/2006/main">
  <c r="D37" i="5" l="1"/>
  <c r="D298" i="5" l="1"/>
  <c r="D297" i="5"/>
  <c r="D296" i="5"/>
  <c r="D295" i="5"/>
  <c r="D294" i="5"/>
  <c r="D293" i="5"/>
  <c r="D292" i="5"/>
  <c r="D283" i="5"/>
  <c r="D282" i="5"/>
  <c r="D281" i="5"/>
  <c r="D280" i="5"/>
  <c r="D279" i="5"/>
  <c r="D278" i="5"/>
  <c r="D277" i="5"/>
  <c r="D268" i="5"/>
  <c r="D267" i="5"/>
  <c r="D266" i="5"/>
  <c r="D265" i="5"/>
  <c r="D264" i="5"/>
  <c r="D263" i="5"/>
  <c r="D262" i="5"/>
  <c r="D253" i="5"/>
  <c r="D252" i="5"/>
  <c r="D251" i="5"/>
  <c r="D250" i="5"/>
  <c r="D249" i="5"/>
  <c r="D248" i="5"/>
  <c r="D247" i="5"/>
  <c r="D238" i="5"/>
  <c r="D237" i="5"/>
  <c r="D236" i="5"/>
  <c r="D235" i="5"/>
  <c r="D234" i="5"/>
  <c r="D233" i="5"/>
  <c r="D232" i="5"/>
  <c r="D223" i="5"/>
  <c r="D222" i="5"/>
  <c r="D221" i="5"/>
  <c r="D220" i="5"/>
  <c r="D219" i="5"/>
  <c r="D218" i="5"/>
  <c r="D217" i="5"/>
  <c r="D208" i="5"/>
  <c r="D207" i="5"/>
  <c r="D206" i="5"/>
  <c r="D205" i="5"/>
  <c r="D204" i="5"/>
  <c r="D203" i="5"/>
  <c r="D202" i="5"/>
  <c r="D193" i="5"/>
  <c r="D192" i="5"/>
  <c r="D191" i="5"/>
  <c r="D190" i="5"/>
  <c r="D189" i="5"/>
  <c r="D188" i="5"/>
  <c r="D187" i="5"/>
  <c r="D178" i="5"/>
  <c r="D177" i="5"/>
  <c r="D176" i="5"/>
  <c r="D175" i="5"/>
  <c r="D174" i="5"/>
  <c r="D173" i="5"/>
  <c r="D172" i="5"/>
  <c r="D163" i="5"/>
  <c r="D162" i="5"/>
  <c r="D161" i="5"/>
  <c r="D160" i="5"/>
  <c r="D159" i="5"/>
  <c r="D158" i="5"/>
  <c r="D157" i="5"/>
  <c r="D148" i="5"/>
  <c r="D147" i="5"/>
  <c r="D146" i="5"/>
  <c r="D145" i="5"/>
  <c r="D144" i="5"/>
  <c r="D143" i="5"/>
  <c r="D142" i="5"/>
  <c r="D133" i="5"/>
  <c r="D132" i="5"/>
  <c r="D131" i="5"/>
  <c r="D130" i="5"/>
  <c r="D129" i="5"/>
  <c r="D128" i="5"/>
  <c r="D127" i="5"/>
  <c r="D118" i="5"/>
  <c r="D117" i="5"/>
  <c r="D116" i="5"/>
  <c r="D115" i="5"/>
  <c r="D114" i="5"/>
  <c r="D113" i="5"/>
  <c r="D112" i="5"/>
  <c r="D103" i="5"/>
  <c r="D102" i="5"/>
  <c r="D101" i="5"/>
  <c r="D100" i="5"/>
  <c r="D99" i="5"/>
  <c r="D98" i="5"/>
  <c r="D97" i="5"/>
  <c r="D88" i="5"/>
  <c r="D87" i="5"/>
  <c r="D86" i="5"/>
  <c r="D85" i="5"/>
  <c r="D84" i="5"/>
  <c r="D83" i="5"/>
  <c r="D82" i="5"/>
  <c r="D73" i="5"/>
  <c r="D72" i="5"/>
  <c r="D71" i="5"/>
  <c r="D70" i="5"/>
  <c r="D69" i="5"/>
  <c r="D68" i="5"/>
  <c r="D67" i="5"/>
  <c r="D58" i="5"/>
  <c r="D57" i="5"/>
  <c r="D56" i="5"/>
  <c r="D55" i="5"/>
  <c r="D54" i="5"/>
  <c r="D53" i="5"/>
  <c r="D52" i="5"/>
  <c r="D43" i="5"/>
  <c r="D42" i="5"/>
  <c r="D41" i="5"/>
  <c r="D40" i="5"/>
  <c r="D39" i="5"/>
  <c r="D38" i="5"/>
  <c r="D28" i="5"/>
  <c r="D27" i="5"/>
  <c r="D26" i="5"/>
  <c r="D25" i="5"/>
  <c r="D24" i="5"/>
  <c r="D23" i="5"/>
  <c r="D22" i="5"/>
  <c r="D13" i="5"/>
  <c r="D11" i="5"/>
  <c r="D12" i="5"/>
  <c r="D10" i="5"/>
  <c r="D9" i="5"/>
  <c r="D8" i="5"/>
  <c r="D7" i="5"/>
  <c r="X37" i="3" l="1"/>
  <c r="X36" i="3"/>
  <c r="X35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14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J14" i="3"/>
  <c r="I14" i="3"/>
  <c r="H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14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15" i="3"/>
  <c r="B14" i="3"/>
</calcChain>
</file>

<file path=xl/comments1.xml><?xml version="1.0" encoding="utf-8"?>
<comments xmlns="http://schemas.openxmlformats.org/spreadsheetml/2006/main">
  <authors>
    <author>Profesores Ciencias Basicias e Ingenieria 02</author>
  </authors>
  <commentList>
    <comment ref="A14" authorId="0" shapeId="0">
      <text>
        <r>
          <rPr>
            <b/>
            <sz val="9"/>
            <color indexed="81"/>
            <rFont val="Tahoma"/>
            <family val="2"/>
          </rPr>
          <t>Copiar y pegar los codigos de la hoja Datos Estudiantes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</rPr>
          <t>Es igual al Promedio de las notas de seguimiento</t>
        </r>
      </text>
    </comment>
    <comment ref="L14" authorId="0" shapeId="0">
      <text>
        <r>
          <rPr>
            <b/>
            <sz val="9"/>
            <color indexed="81"/>
            <rFont val="Tahoma"/>
            <family val="2"/>
          </rPr>
          <t>El igual a la def seg * 30%</t>
        </r>
      </text>
    </comment>
    <comment ref="M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</text>
    </comment>
    <comment ref="N14" authorId="0" shapeId="0">
      <text>
        <r>
          <rPr>
            <b/>
            <sz val="9"/>
            <color indexed="81"/>
            <rFont val="Tahoma"/>
            <family val="2"/>
          </rPr>
          <t>Es igual al Parcial1 * 20%</t>
        </r>
      </text>
    </comment>
    <comment ref="O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</text>
    </comment>
    <comment ref="P14" authorId="0" shapeId="0">
      <text>
        <r>
          <rPr>
            <b/>
            <sz val="9"/>
            <color indexed="81"/>
            <rFont val="Tahoma"/>
            <family val="2"/>
          </rPr>
          <t>Es igual al Parcial2 * 20%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</text>
    </comment>
    <comment ref="R14" authorId="0" shapeId="0">
      <text>
        <r>
          <rPr>
            <b/>
            <sz val="9"/>
            <color indexed="81"/>
            <rFont val="Tahoma"/>
            <family val="2"/>
          </rPr>
          <t>Es igual al Final1 * 10%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</text>
    </comment>
    <comment ref="T14" authorId="0" shapeId="0">
      <text>
        <r>
          <rPr>
            <b/>
            <sz val="9"/>
            <color indexed="81"/>
            <rFont val="Tahoma"/>
            <family val="2"/>
          </rPr>
          <t xml:space="preserve">Es igual al Final2 * 10%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4" authorId="0" shapeId="0">
      <text>
        <r>
          <rPr>
            <b/>
            <sz val="9"/>
            <color indexed="81"/>
            <rFont val="Tahoma"/>
            <family val="2"/>
          </rPr>
          <t>Traer los datos de la hoja datos del estudiante con buscarv</t>
        </r>
      </text>
    </comment>
    <comment ref="V14" authorId="0" shapeId="0">
      <text>
        <r>
          <rPr>
            <b/>
            <sz val="9"/>
            <color indexed="81"/>
            <rFont val="Tahoma"/>
            <family val="2"/>
          </rPr>
          <t xml:space="preserve">Es igual a la Coevaluación * 10%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14" authorId="0" shapeId="0">
      <text>
        <r>
          <rPr>
            <b/>
            <sz val="9"/>
            <color indexed="81"/>
            <rFont val="Tahoma"/>
            <family val="2"/>
          </rPr>
          <t>Es igual a la suma de: 30%+20%+20%+10%+10%+10%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14" authorId="0" shapeId="0">
      <text>
        <r>
          <rPr>
            <b/>
            <sz val="9"/>
            <color indexed="81"/>
            <rFont val="Tahoma"/>
            <family val="2"/>
          </rPr>
          <t>Si la definitava &gt;=3 Aprobó de lo contrario Reprobó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Profesores Ciencias Basicias e Ingenieria 02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21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36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51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66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81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96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111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126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141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156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171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186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201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216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231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246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261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276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  <comment ref="D291" authorId="0" shapeId="0">
      <text>
        <r>
          <rPr>
            <b/>
            <sz val="9"/>
            <color indexed="81"/>
            <rFont val="Tahoma"/>
            <family val="2"/>
          </rPr>
          <t>Digitar uno de los Códigos de la planilla de notas.</t>
        </r>
      </text>
    </comment>
  </commentList>
</comments>
</file>

<file path=xl/sharedStrings.xml><?xml version="1.0" encoding="utf-8"?>
<sst xmlns="http://schemas.openxmlformats.org/spreadsheetml/2006/main" count="258" uniqueCount="55">
  <si>
    <t>DEISY HERRERA</t>
  </si>
  <si>
    <t>LINA JARAMILLO</t>
  </si>
  <si>
    <t>DEISY BUSTAMANTE</t>
  </si>
  <si>
    <t>ROBINSON VARGAS</t>
  </si>
  <si>
    <t>CARLOS JARAMILLO</t>
  </si>
  <si>
    <t>ELEANY TRUJILLO</t>
  </si>
  <si>
    <t>OSMAIRA VELEZ</t>
  </si>
  <si>
    <t>PABLO GOMEZ</t>
  </si>
  <si>
    <t>ALEJANDRO SEPULVEDA</t>
  </si>
  <si>
    <t>JOSE CIFUENTES</t>
  </si>
  <si>
    <t>JHON TOBON</t>
  </si>
  <si>
    <t>CLAUDIA MONTES</t>
  </si>
  <si>
    <t>SANDRA MONTOYA</t>
  </si>
  <si>
    <t>CESAR GUARIN</t>
  </si>
  <si>
    <t>CARLOS VERGARA</t>
  </si>
  <si>
    <t>LAURA GONZALEZ</t>
  </si>
  <si>
    <t>DIEGO GONZALEZ</t>
  </si>
  <si>
    <t>DIANA VALENCIA</t>
  </si>
  <si>
    <t>JOSE DAVID VERGARA</t>
  </si>
  <si>
    <t>FREDY MONTES</t>
  </si>
  <si>
    <t>PARCIAL I</t>
  </si>
  <si>
    <t>PARCIAL II</t>
  </si>
  <si>
    <t xml:space="preserve">PLANILLA DE NOTAS PRIMER SEMESTRE </t>
  </si>
  <si>
    <t>COEVALUCIÓN</t>
  </si>
  <si>
    <t>FINAL I</t>
  </si>
  <si>
    <t>FINAL II</t>
  </si>
  <si>
    <t>SEMESTRE I</t>
  </si>
  <si>
    <t xml:space="preserve">SEGUIMIENTOS  </t>
  </si>
  <si>
    <t>VALOR</t>
  </si>
  <si>
    <t xml:space="preserve">VALOR </t>
  </si>
  <si>
    <t>ESTUDIANTES</t>
  </si>
  <si>
    <t>Def Seg</t>
  </si>
  <si>
    <t>DEF</t>
  </si>
  <si>
    <t>OBSERVACIÓN</t>
  </si>
  <si>
    <t>MAX</t>
  </si>
  <si>
    <t>MIN</t>
  </si>
  <si>
    <t>Promedio</t>
  </si>
  <si>
    <t>codigo</t>
  </si>
  <si>
    <t>Nombre</t>
  </si>
  <si>
    <t>Seguimiento</t>
  </si>
  <si>
    <t>I parcial</t>
  </si>
  <si>
    <t>Examen final</t>
  </si>
  <si>
    <t>Coevaluacion</t>
  </si>
  <si>
    <t>Definitiva</t>
  </si>
  <si>
    <t>Validar los siguientes datos:</t>
  </si>
  <si>
    <t>Codigo</t>
  </si>
  <si>
    <t>Con la función buscarv traer de la planilla de notas los datos  que pide el informe de notas y validarlo con eserror y esblanco()</t>
  </si>
  <si>
    <t>El codigo solo debe aceptar texto de 1 a 11 Caracteres</t>
  </si>
  <si>
    <t>El nombre de los estudiantes solo debe aceptar texto de 1 a 40 Caracteres</t>
  </si>
  <si>
    <t>Las notas de los estudiantes debe tener formato de decimal entre 0 y 5</t>
  </si>
  <si>
    <t>Universidad de la vida</t>
  </si>
  <si>
    <t xml:space="preserve">PERIODO 2-2018 </t>
  </si>
  <si>
    <t>PERIODO 2-2018</t>
  </si>
  <si>
    <t>II parcial</t>
  </si>
  <si>
    <t>INFORME DE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</si>
</sst>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.0_-;\-* #,##0.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9" fontId="4" fillId="0" borderId="0" xfId="0" applyNumberFormat="1" applyFont="1"/>
    <xf numFmtId="0" fontId="5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0" fillId="3" borderId="0" xfId="0" applyFill="1"/>
    <xf numFmtId="0" fontId="4" fillId="4" borderId="8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4" fillId="5" borderId="0" xfId="0" applyFont="1" applyFill="1"/>
    <xf numFmtId="0" fontId="10" fillId="0" borderId="0" xfId="0" applyFont="1"/>
    <xf numFmtId="165" fontId="0" fillId="0" borderId="0" xfId="2" applyNumberFormat="1" applyFont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5" borderId="0" xfId="0" applyFont="1" applyFill="1" applyAlignment="1">
      <alignment horizontal="center" vertical="center" wrapText="1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372485</xdr:colOff>
      <xdr:row>0</xdr:row>
      <xdr:rowOff>136023</xdr:rowOff>
    </xdr:from>
    <xdr:ext cx="6627392" cy="937629"/>
    <xdr:sp macro="" textlink="">
      <xdr:nvSpPr>
        <xdr:cNvPr id="4" name="Rectángulo 3"/>
        <xdr:cNvSpPr/>
      </xdr:nvSpPr>
      <xdr:spPr>
        <a:xfrm>
          <a:off x="372485" y="136023"/>
          <a:ext cx="662739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Universidad de la Vida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123825</xdr:colOff>
      <xdr:row>1</xdr:row>
      <xdr:rowOff>76200</xdr:rowOff>
    </xdr:from>
    <xdr:ext cx="6627392" cy="937629"/>
    <xdr:sp macro="" textlink="">
      <xdr:nvSpPr>
        <xdr:cNvPr id="4" name="Rectángulo 3"/>
        <xdr:cNvSpPr/>
      </xdr:nvSpPr>
      <xdr:spPr>
        <a:xfrm>
          <a:off x="3952875" y="276225"/>
          <a:ext cx="662739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Universidad de la Vida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W34"/>
  <sheetViews>
    <sheetView workbookViewId="0">
      <selection activeCell="O16" sqref="O16"/>
    </sheetView>
  </sheetViews>
  <sheetFormatPr baseColWidth="10" defaultRowHeight="15.75" x14ac:dyDescent="0.25"/>
  <cols>
    <col min="1" max="1" width="11.85546875" style="1" customWidth="1"/>
    <col min="2" max="2" width="23.85546875" style="1" bestFit="1" customWidth="1"/>
    <col min="3" max="10" width="5.7109375" style="1" customWidth="1"/>
    <col min="11" max="11" width="9.42578125" style="1" bestFit="1" customWidth="1"/>
    <col min="12" max="12" width="10" style="1" bestFit="1" customWidth="1"/>
    <col min="13" max="13" width="7.140625" style="1" bestFit="1" customWidth="1"/>
    <col min="14" max="14" width="7.7109375" style="1" bestFit="1" customWidth="1"/>
    <col min="15" max="15" width="13.85546875" style="1" bestFit="1" customWidth="1"/>
    <col min="16" max="16384" width="11.42578125" style="1"/>
  </cols>
  <sheetData>
    <row r="7" spans="1:23" ht="21" x14ac:dyDescent="0.35">
      <c r="Q7" s="26" t="s">
        <v>44</v>
      </c>
    </row>
    <row r="8" spans="1:23" ht="16.5" thickBot="1" x14ac:dyDescent="0.3">
      <c r="Q8" s="25" t="s">
        <v>47</v>
      </c>
      <c r="R8" s="25"/>
      <c r="S8" s="25"/>
      <c r="T8" s="25"/>
      <c r="U8" s="25"/>
      <c r="V8" s="25"/>
      <c r="W8" s="25"/>
    </row>
    <row r="9" spans="1:23" ht="15.75" customHeight="1" x14ac:dyDescent="0.25">
      <c r="A9" s="28" t="s">
        <v>22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Q9" s="25" t="s">
        <v>48</v>
      </c>
      <c r="R9" s="25"/>
      <c r="S9" s="25"/>
      <c r="T9" s="25"/>
      <c r="U9" s="25"/>
      <c r="V9" s="25"/>
      <c r="W9" s="25"/>
    </row>
    <row r="10" spans="1:23" ht="15.75" customHeight="1" thickBot="1" x14ac:dyDescent="0.3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Q10" s="25" t="s">
        <v>49</v>
      </c>
      <c r="R10" s="25"/>
      <c r="S10" s="25"/>
      <c r="T10" s="25"/>
      <c r="U10" s="25"/>
      <c r="V10" s="25"/>
      <c r="W10" s="25"/>
    </row>
    <row r="11" spans="1:23" ht="14.25" customHeight="1" thickBot="1" x14ac:dyDescent="0.3">
      <c r="A11" s="32" t="s">
        <v>52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pans="1:23" ht="15.75" customHeight="1" thickTop="1" thickBot="1" x14ac:dyDescent="0.3">
      <c r="A12" s="23"/>
      <c r="B12" s="23"/>
      <c r="C12" s="33">
        <v>0.3</v>
      </c>
      <c r="D12" s="33"/>
      <c r="E12" s="33"/>
      <c r="F12" s="33"/>
      <c r="G12" s="33"/>
      <c r="H12" s="33"/>
      <c r="I12" s="33"/>
      <c r="J12" s="33"/>
      <c r="K12" s="19">
        <v>0.2</v>
      </c>
      <c r="L12" s="19">
        <v>0.2</v>
      </c>
      <c r="M12" s="19">
        <v>0.1</v>
      </c>
      <c r="N12" s="19">
        <v>0.1</v>
      </c>
      <c r="O12" s="19">
        <v>0.1</v>
      </c>
    </row>
    <row r="13" spans="1:23" ht="15.75" customHeight="1" thickTop="1" thickBot="1" x14ac:dyDescent="0.3">
      <c r="A13" s="24" t="s">
        <v>45</v>
      </c>
      <c r="B13" s="24" t="s">
        <v>30</v>
      </c>
      <c r="C13" s="34" t="s">
        <v>27</v>
      </c>
      <c r="D13" s="34"/>
      <c r="E13" s="34"/>
      <c r="F13" s="34"/>
      <c r="G13" s="34"/>
      <c r="H13" s="34"/>
      <c r="I13" s="34"/>
      <c r="J13" s="34"/>
      <c r="K13" s="9" t="s">
        <v>20</v>
      </c>
      <c r="L13" s="9" t="s">
        <v>21</v>
      </c>
      <c r="M13" s="9" t="s">
        <v>24</v>
      </c>
      <c r="N13" s="9" t="s">
        <v>25</v>
      </c>
      <c r="O13" s="9" t="s">
        <v>23</v>
      </c>
    </row>
    <row r="14" spans="1:23" ht="15.75" customHeight="1" thickTop="1" thickBot="1" x14ac:dyDescent="0.3">
      <c r="A14" s="3">
        <v>1</v>
      </c>
      <c r="B14" s="3" t="s">
        <v>8</v>
      </c>
      <c r="C14" s="11">
        <v>4.3</v>
      </c>
      <c r="D14" s="11">
        <v>1.2</v>
      </c>
      <c r="E14" s="11">
        <v>2.9</v>
      </c>
      <c r="F14" s="11">
        <v>4.5</v>
      </c>
      <c r="G14" s="11">
        <v>4.8</v>
      </c>
      <c r="H14" s="11">
        <v>3.9</v>
      </c>
      <c r="I14" s="13">
        <v>4.2</v>
      </c>
      <c r="J14" s="13">
        <v>4</v>
      </c>
      <c r="K14" s="11">
        <v>3.8</v>
      </c>
      <c r="L14" s="11">
        <v>4.3</v>
      </c>
      <c r="M14" s="13">
        <v>3.4</v>
      </c>
      <c r="N14" s="13">
        <v>2.9</v>
      </c>
      <c r="O14" s="11">
        <v>3.5</v>
      </c>
    </row>
    <row r="15" spans="1:23" s="2" customFormat="1" ht="17.25" thickTop="1" thickBot="1" x14ac:dyDescent="0.3">
      <c r="A15" s="3">
        <v>2</v>
      </c>
      <c r="B15" s="3" t="s">
        <v>4</v>
      </c>
      <c r="C15" s="13">
        <v>4</v>
      </c>
      <c r="D15" s="13">
        <v>4.0999999999999996</v>
      </c>
      <c r="E15" s="13">
        <v>3.8</v>
      </c>
      <c r="F15" s="13">
        <v>2.2000000000000002</v>
      </c>
      <c r="G15" s="13">
        <v>1.9</v>
      </c>
      <c r="H15" s="13">
        <v>3</v>
      </c>
      <c r="I15" s="13">
        <v>4.8</v>
      </c>
      <c r="J15" s="13">
        <v>5</v>
      </c>
      <c r="K15" s="13">
        <v>4.5999999999999996</v>
      </c>
      <c r="L15" s="13">
        <v>3.2</v>
      </c>
      <c r="M15" s="13">
        <v>2.5</v>
      </c>
      <c r="N15" s="13">
        <v>4.2</v>
      </c>
      <c r="O15" s="14">
        <v>4</v>
      </c>
    </row>
    <row r="16" spans="1:23" s="2" customFormat="1" ht="17.25" thickTop="1" thickBot="1" x14ac:dyDescent="0.3">
      <c r="A16" s="3">
        <v>3</v>
      </c>
      <c r="B16" s="3" t="s">
        <v>14</v>
      </c>
      <c r="C16" s="13">
        <v>4.5</v>
      </c>
      <c r="D16" s="13">
        <v>3.8</v>
      </c>
      <c r="E16" s="13">
        <v>4.2</v>
      </c>
      <c r="F16" s="13">
        <v>4</v>
      </c>
      <c r="G16" s="13">
        <v>5</v>
      </c>
      <c r="H16" s="13">
        <v>5</v>
      </c>
      <c r="I16" s="13">
        <v>5</v>
      </c>
      <c r="J16" s="13">
        <v>4.8</v>
      </c>
      <c r="K16" s="13">
        <v>4.5</v>
      </c>
      <c r="L16" s="13">
        <v>4.5999999999999996</v>
      </c>
      <c r="M16" s="13">
        <v>3.8</v>
      </c>
      <c r="N16" s="13">
        <v>4.5</v>
      </c>
      <c r="O16" s="13">
        <v>4</v>
      </c>
    </row>
    <row r="17" spans="1:15" ht="17.25" thickTop="1" thickBot="1" x14ac:dyDescent="0.3">
      <c r="A17" s="3">
        <v>4</v>
      </c>
      <c r="B17" s="3" t="s">
        <v>13</v>
      </c>
      <c r="C17" s="13">
        <v>3.5</v>
      </c>
      <c r="D17" s="13">
        <v>4</v>
      </c>
      <c r="E17" s="13">
        <v>4.8</v>
      </c>
      <c r="F17" s="13">
        <v>5</v>
      </c>
      <c r="G17" s="13">
        <v>2.5</v>
      </c>
      <c r="H17" s="13">
        <v>3.9</v>
      </c>
      <c r="I17" s="13">
        <v>3.5</v>
      </c>
      <c r="J17" s="13">
        <v>4.5</v>
      </c>
      <c r="K17" s="13">
        <v>2.9</v>
      </c>
      <c r="L17" s="13">
        <v>3</v>
      </c>
      <c r="M17" s="13">
        <v>4.5</v>
      </c>
      <c r="N17" s="13">
        <v>1</v>
      </c>
      <c r="O17" s="13">
        <v>3.5</v>
      </c>
    </row>
    <row r="18" spans="1:15" ht="17.25" thickTop="1" thickBot="1" x14ac:dyDescent="0.3">
      <c r="A18" s="3">
        <v>5</v>
      </c>
      <c r="B18" s="3" t="s">
        <v>11</v>
      </c>
      <c r="C18" s="13">
        <v>5</v>
      </c>
      <c r="D18" s="13">
        <v>3.9</v>
      </c>
      <c r="E18" s="13">
        <v>5</v>
      </c>
      <c r="F18" s="13">
        <v>4.8</v>
      </c>
      <c r="G18" s="13">
        <v>4.3</v>
      </c>
      <c r="H18" s="13">
        <v>0</v>
      </c>
      <c r="I18" s="13">
        <v>2.2999999999999998</v>
      </c>
      <c r="J18" s="13">
        <v>5</v>
      </c>
      <c r="K18" s="13">
        <v>3.2</v>
      </c>
      <c r="L18" s="13">
        <v>5</v>
      </c>
      <c r="M18" s="13">
        <v>4.5</v>
      </c>
      <c r="N18" s="13">
        <v>5</v>
      </c>
      <c r="O18" s="13">
        <v>3</v>
      </c>
    </row>
    <row r="19" spans="1:15" ht="17.25" thickTop="1" thickBot="1" x14ac:dyDescent="0.3">
      <c r="A19" s="3">
        <v>6</v>
      </c>
      <c r="B19" s="3" t="s">
        <v>2</v>
      </c>
      <c r="C19" s="13">
        <v>3.2</v>
      </c>
      <c r="D19" s="13">
        <v>2.4</v>
      </c>
      <c r="E19" s="13">
        <v>3.5</v>
      </c>
      <c r="F19" s="13">
        <v>4.5</v>
      </c>
      <c r="G19" s="13">
        <v>4.5</v>
      </c>
      <c r="H19" s="13">
        <v>5</v>
      </c>
      <c r="I19" s="13">
        <v>2.9</v>
      </c>
      <c r="J19" s="13">
        <v>1</v>
      </c>
      <c r="K19" s="13">
        <v>4.9000000000000004</v>
      </c>
      <c r="L19" s="13">
        <v>4.3</v>
      </c>
      <c r="M19" s="13">
        <v>4.5</v>
      </c>
      <c r="N19" s="13">
        <v>5</v>
      </c>
      <c r="O19" s="13">
        <v>3.5</v>
      </c>
    </row>
    <row r="20" spans="1:15" ht="17.25" thickTop="1" thickBot="1" x14ac:dyDescent="0.3">
      <c r="A20" s="3">
        <v>7</v>
      </c>
      <c r="B20" s="3" t="s">
        <v>0</v>
      </c>
      <c r="C20" s="13">
        <v>5</v>
      </c>
      <c r="D20" s="13">
        <v>5</v>
      </c>
      <c r="E20" s="13">
        <v>2.2999999999999998</v>
      </c>
      <c r="F20" s="13">
        <v>5</v>
      </c>
      <c r="G20" s="13">
        <v>3.8</v>
      </c>
      <c r="H20" s="13">
        <v>4.8</v>
      </c>
      <c r="I20" s="13">
        <v>4.5999999999999996</v>
      </c>
      <c r="J20" s="13">
        <v>4.5</v>
      </c>
      <c r="K20" s="13">
        <v>2</v>
      </c>
      <c r="L20" s="13">
        <v>5</v>
      </c>
      <c r="M20" s="13">
        <v>3.9</v>
      </c>
      <c r="N20" s="13">
        <v>2</v>
      </c>
      <c r="O20" s="13">
        <v>4.5</v>
      </c>
    </row>
    <row r="21" spans="1:15" ht="17.25" thickTop="1" thickBot="1" x14ac:dyDescent="0.3">
      <c r="A21" s="3">
        <v>8</v>
      </c>
      <c r="B21" s="3" t="s">
        <v>17</v>
      </c>
      <c r="C21" s="13">
        <v>2.8</v>
      </c>
      <c r="D21" s="13">
        <v>2.2999999999999998</v>
      </c>
      <c r="E21" s="13">
        <v>2.9</v>
      </c>
      <c r="F21" s="13">
        <v>1.9</v>
      </c>
      <c r="G21" s="13">
        <v>0</v>
      </c>
      <c r="H21" s="13">
        <v>1.6</v>
      </c>
      <c r="I21" s="13">
        <v>1</v>
      </c>
      <c r="J21" s="13">
        <v>1.8</v>
      </c>
      <c r="K21" s="13">
        <v>3</v>
      </c>
      <c r="L21" s="13">
        <v>3.9</v>
      </c>
      <c r="M21" s="13">
        <v>3</v>
      </c>
      <c r="N21" s="13">
        <v>3.5</v>
      </c>
      <c r="O21" s="13">
        <v>4.2</v>
      </c>
    </row>
    <row r="22" spans="1:15" ht="17.25" thickTop="1" thickBot="1" x14ac:dyDescent="0.3">
      <c r="A22" s="3">
        <v>9</v>
      </c>
      <c r="B22" s="3" t="s">
        <v>16</v>
      </c>
      <c r="C22" s="13">
        <v>0</v>
      </c>
      <c r="D22" s="13">
        <v>3.9</v>
      </c>
      <c r="E22" s="13">
        <v>4.2</v>
      </c>
      <c r="F22" s="13">
        <v>4</v>
      </c>
      <c r="G22" s="13">
        <v>1</v>
      </c>
      <c r="H22" s="13">
        <v>5</v>
      </c>
      <c r="I22" s="13">
        <v>3.2</v>
      </c>
      <c r="J22" s="13">
        <v>2.5</v>
      </c>
      <c r="K22" s="13">
        <v>2.5</v>
      </c>
      <c r="L22" s="13">
        <v>1.3</v>
      </c>
      <c r="M22" s="13">
        <v>3.1</v>
      </c>
      <c r="N22" s="13">
        <v>2.2999999999999998</v>
      </c>
      <c r="O22" s="13">
        <v>2.2000000000000002</v>
      </c>
    </row>
    <row r="23" spans="1:15" ht="17.25" thickTop="1" thickBot="1" x14ac:dyDescent="0.3">
      <c r="A23" s="3">
        <v>10</v>
      </c>
      <c r="B23" s="3" t="s">
        <v>5</v>
      </c>
      <c r="C23" s="13">
        <v>3</v>
      </c>
      <c r="D23" s="13">
        <v>4.9000000000000004</v>
      </c>
      <c r="E23" s="13">
        <v>4.5</v>
      </c>
      <c r="F23" s="13">
        <v>5</v>
      </c>
      <c r="G23" s="13">
        <v>3.5</v>
      </c>
      <c r="H23" s="13">
        <v>4.3</v>
      </c>
      <c r="I23" s="13">
        <v>5</v>
      </c>
      <c r="J23" s="13">
        <v>4.8</v>
      </c>
      <c r="K23" s="13">
        <v>3.8</v>
      </c>
      <c r="L23" s="13">
        <v>5</v>
      </c>
      <c r="M23" s="13">
        <v>5</v>
      </c>
      <c r="N23" s="13">
        <v>4.8</v>
      </c>
      <c r="O23" s="13">
        <v>4.5</v>
      </c>
    </row>
    <row r="24" spans="1:15" ht="17.25" thickTop="1" thickBot="1" x14ac:dyDescent="0.3">
      <c r="A24" s="3">
        <v>11</v>
      </c>
      <c r="B24" s="3" t="s">
        <v>19</v>
      </c>
      <c r="C24" s="13">
        <v>0.9</v>
      </c>
      <c r="D24" s="13">
        <v>4.8</v>
      </c>
      <c r="E24" s="13">
        <v>4.9000000000000004</v>
      </c>
      <c r="F24" s="13">
        <v>3.6</v>
      </c>
      <c r="G24" s="13">
        <v>5</v>
      </c>
      <c r="H24" s="13">
        <v>3.5</v>
      </c>
      <c r="I24" s="13">
        <v>4.8</v>
      </c>
      <c r="J24" s="13">
        <v>4.5999999999999996</v>
      </c>
      <c r="K24" s="13">
        <v>4.5</v>
      </c>
      <c r="L24" s="13">
        <v>5</v>
      </c>
      <c r="M24" s="13">
        <v>4.3</v>
      </c>
      <c r="N24" s="13">
        <v>4.5999999999999996</v>
      </c>
      <c r="O24" s="13">
        <v>3</v>
      </c>
    </row>
    <row r="25" spans="1:15" ht="17.25" thickTop="1" thickBot="1" x14ac:dyDescent="0.3">
      <c r="A25" s="3">
        <v>12</v>
      </c>
      <c r="B25" s="3" t="s">
        <v>10</v>
      </c>
      <c r="C25" s="13">
        <v>1.2</v>
      </c>
      <c r="D25" s="13">
        <v>2.6</v>
      </c>
      <c r="E25" s="13">
        <v>5</v>
      </c>
      <c r="F25" s="13">
        <v>4.5</v>
      </c>
      <c r="G25" s="13">
        <v>5</v>
      </c>
      <c r="H25" s="13">
        <v>4.0999999999999996</v>
      </c>
      <c r="I25" s="13">
        <v>3.8</v>
      </c>
      <c r="J25" s="13">
        <v>2.2000000000000002</v>
      </c>
      <c r="K25" s="13">
        <v>4.5</v>
      </c>
      <c r="L25" s="13">
        <v>4</v>
      </c>
      <c r="M25" s="13">
        <v>3.5</v>
      </c>
      <c r="N25" s="13">
        <v>4.8</v>
      </c>
      <c r="O25" s="13">
        <v>4.3</v>
      </c>
    </row>
    <row r="26" spans="1:15" ht="17.25" thickTop="1" thickBot="1" x14ac:dyDescent="0.3">
      <c r="A26" s="3">
        <v>13</v>
      </c>
      <c r="B26" s="3" t="s">
        <v>9</v>
      </c>
      <c r="C26" s="13">
        <v>5</v>
      </c>
      <c r="D26" s="13">
        <v>5</v>
      </c>
      <c r="E26" s="13">
        <v>5</v>
      </c>
      <c r="F26" s="13">
        <v>2.9</v>
      </c>
      <c r="G26" s="13">
        <v>5</v>
      </c>
      <c r="H26" s="13">
        <v>3.8</v>
      </c>
      <c r="I26" s="13">
        <v>4.2</v>
      </c>
      <c r="J26" s="13">
        <v>4</v>
      </c>
      <c r="K26" s="13">
        <v>4.5</v>
      </c>
      <c r="L26" s="13">
        <v>4</v>
      </c>
      <c r="M26" s="13">
        <v>4.0999999999999996</v>
      </c>
      <c r="N26" s="13">
        <v>3.1</v>
      </c>
      <c r="O26" s="13">
        <v>4.5</v>
      </c>
    </row>
    <row r="27" spans="1:15" ht="17.25" thickTop="1" thickBot="1" x14ac:dyDescent="0.3">
      <c r="A27" s="3">
        <v>14</v>
      </c>
      <c r="B27" s="3" t="s">
        <v>18</v>
      </c>
      <c r="C27" s="13">
        <v>5</v>
      </c>
      <c r="D27" s="13">
        <v>4.5</v>
      </c>
      <c r="E27" s="13">
        <v>5</v>
      </c>
      <c r="F27" s="13">
        <v>3.2</v>
      </c>
      <c r="G27" s="13">
        <v>4.5</v>
      </c>
      <c r="H27" s="13">
        <v>4</v>
      </c>
      <c r="I27" s="13">
        <v>4.8</v>
      </c>
      <c r="J27" s="13">
        <v>5</v>
      </c>
      <c r="K27" s="13">
        <v>3.9</v>
      </c>
      <c r="L27" s="13">
        <v>3.6</v>
      </c>
      <c r="M27" s="13">
        <v>3.8</v>
      </c>
      <c r="N27" s="13">
        <v>5</v>
      </c>
      <c r="O27" s="13">
        <v>3</v>
      </c>
    </row>
    <row r="28" spans="1:15" ht="17.25" thickTop="1" thickBot="1" x14ac:dyDescent="0.3">
      <c r="A28" s="3">
        <v>15</v>
      </c>
      <c r="B28" s="3" t="s">
        <v>15</v>
      </c>
      <c r="C28" s="13">
        <v>5</v>
      </c>
      <c r="D28" s="13">
        <v>4.2</v>
      </c>
      <c r="E28" s="13">
        <v>4.5</v>
      </c>
      <c r="F28" s="13">
        <v>2.5</v>
      </c>
      <c r="G28" s="13">
        <v>5</v>
      </c>
      <c r="H28" s="13">
        <v>3.9</v>
      </c>
      <c r="I28" s="13">
        <v>5</v>
      </c>
      <c r="J28" s="13">
        <v>4.8</v>
      </c>
      <c r="K28" s="13">
        <v>0</v>
      </c>
      <c r="L28" s="13">
        <v>3.1</v>
      </c>
      <c r="M28" s="13">
        <v>4</v>
      </c>
      <c r="N28" s="13">
        <v>4.3</v>
      </c>
      <c r="O28" s="13">
        <v>4</v>
      </c>
    </row>
    <row r="29" spans="1:15" ht="17.25" thickTop="1" thickBot="1" x14ac:dyDescent="0.3">
      <c r="A29" s="3">
        <v>16</v>
      </c>
      <c r="B29" s="3" t="s">
        <v>1</v>
      </c>
      <c r="C29" s="13">
        <v>4.9000000000000004</v>
      </c>
      <c r="D29" s="13">
        <v>3.2</v>
      </c>
      <c r="E29" s="13">
        <v>4.9000000000000004</v>
      </c>
      <c r="F29" s="13">
        <v>3.5</v>
      </c>
      <c r="G29" s="13">
        <v>3.9</v>
      </c>
      <c r="H29" s="13">
        <v>4.5</v>
      </c>
      <c r="I29" s="13">
        <v>3.5</v>
      </c>
      <c r="J29" s="13">
        <v>4.5</v>
      </c>
      <c r="K29" s="13">
        <v>4.8</v>
      </c>
      <c r="L29" s="13">
        <v>3.7</v>
      </c>
      <c r="M29" s="13">
        <v>3.9</v>
      </c>
      <c r="N29" s="13">
        <v>3.5</v>
      </c>
      <c r="O29" s="13">
        <v>3.5</v>
      </c>
    </row>
    <row r="30" spans="1:15" ht="17.25" thickTop="1" thickBot="1" x14ac:dyDescent="0.3">
      <c r="A30" s="3">
        <v>17</v>
      </c>
      <c r="B30" s="3" t="s">
        <v>6</v>
      </c>
      <c r="C30" s="13">
        <v>3.9</v>
      </c>
      <c r="D30" s="13">
        <v>5</v>
      </c>
      <c r="E30" s="13">
        <v>4.8</v>
      </c>
      <c r="F30" s="13">
        <v>4</v>
      </c>
      <c r="G30" s="13">
        <v>5</v>
      </c>
      <c r="H30" s="13">
        <v>5</v>
      </c>
      <c r="I30" s="13">
        <v>2.2999999999999998</v>
      </c>
      <c r="J30" s="13">
        <v>5</v>
      </c>
      <c r="K30" s="13">
        <v>3.7</v>
      </c>
      <c r="L30" s="13">
        <v>4.5</v>
      </c>
      <c r="M30" s="13">
        <v>4.5</v>
      </c>
      <c r="N30" s="13">
        <v>4.0999999999999996</v>
      </c>
      <c r="O30" s="13">
        <v>4.5</v>
      </c>
    </row>
    <row r="31" spans="1:15" ht="17.25" thickTop="1" thickBot="1" x14ac:dyDescent="0.3">
      <c r="A31" s="3">
        <v>18</v>
      </c>
      <c r="B31" s="3" t="s">
        <v>7</v>
      </c>
      <c r="C31" s="13">
        <v>3.8</v>
      </c>
      <c r="D31" s="13">
        <v>4.8</v>
      </c>
      <c r="E31" s="13">
        <v>4.5999999999999996</v>
      </c>
      <c r="F31" s="13">
        <v>5</v>
      </c>
      <c r="G31" s="13">
        <v>5</v>
      </c>
      <c r="H31" s="13">
        <v>3.4</v>
      </c>
      <c r="I31" s="13">
        <v>2.9</v>
      </c>
      <c r="J31" s="13">
        <v>1</v>
      </c>
      <c r="K31" s="13">
        <v>3.8</v>
      </c>
      <c r="L31" s="13">
        <v>5</v>
      </c>
      <c r="M31" s="13">
        <v>5</v>
      </c>
      <c r="N31" s="13">
        <v>3.8</v>
      </c>
      <c r="O31" s="13">
        <v>4.5</v>
      </c>
    </row>
    <row r="32" spans="1:15" ht="17.25" thickTop="1" thickBot="1" x14ac:dyDescent="0.3">
      <c r="A32" s="3">
        <v>19</v>
      </c>
      <c r="B32" s="3" t="s">
        <v>3</v>
      </c>
      <c r="C32" s="13">
        <v>5</v>
      </c>
      <c r="D32" s="13">
        <v>4.9000000000000004</v>
      </c>
      <c r="E32" s="13">
        <v>4.2</v>
      </c>
      <c r="F32" s="13">
        <v>4</v>
      </c>
      <c r="G32" s="13">
        <v>4.8</v>
      </c>
      <c r="H32" s="13">
        <v>5</v>
      </c>
      <c r="I32" s="13">
        <v>4.5999999999999996</v>
      </c>
      <c r="J32" s="13">
        <v>4.5</v>
      </c>
      <c r="K32" s="13">
        <v>3.5</v>
      </c>
      <c r="L32" s="13">
        <v>5</v>
      </c>
      <c r="M32" s="13">
        <v>4</v>
      </c>
      <c r="N32" s="13">
        <v>4</v>
      </c>
      <c r="O32" s="13">
        <v>4.5</v>
      </c>
    </row>
    <row r="33" spans="1:15" ht="17.25" thickTop="1" thickBot="1" x14ac:dyDescent="0.3">
      <c r="A33" s="3">
        <v>20</v>
      </c>
      <c r="B33" s="3" t="s">
        <v>12</v>
      </c>
      <c r="C33" s="13">
        <v>4</v>
      </c>
      <c r="D33" s="13">
        <v>5</v>
      </c>
      <c r="E33" s="13">
        <v>3.6</v>
      </c>
      <c r="F33" s="13">
        <v>4</v>
      </c>
      <c r="G33" s="13">
        <v>4.8</v>
      </c>
      <c r="H33" s="13">
        <v>3.2</v>
      </c>
      <c r="I33" s="13">
        <v>4.5</v>
      </c>
      <c r="J33" s="13">
        <v>4.5999999999999996</v>
      </c>
      <c r="K33" s="13">
        <v>4</v>
      </c>
      <c r="L33" s="13">
        <v>5</v>
      </c>
      <c r="M33" s="13">
        <v>4</v>
      </c>
      <c r="N33" s="13">
        <v>3.9</v>
      </c>
      <c r="O33" s="13">
        <v>3.5</v>
      </c>
    </row>
    <row r="34" spans="1:15" ht="16.5" thickTop="1" x14ac:dyDescent="0.25">
      <c r="N34" s="4"/>
    </row>
  </sheetData>
  <mergeCells count="4">
    <mergeCell ref="A9:O10"/>
    <mergeCell ref="A11:O11"/>
    <mergeCell ref="C12:J12"/>
    <mergeCell ref="C13:J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8:X38"/>
  <sheetViews>
    <sheetView workbookViewId="0">
      <pane xSplit="1" ySplit="18" topLeftCell="B19" activePane="bottomRight" state="frozen"/>
      <selection pane="topRight" activeCell="B1" sqref="B1"/>
      <selection pane="bottomLeft" activeCell="A19" sqref="A19"/>
      <selection pane="bottomRight" activeCell="G14" sqref="G14"/>
    </sheetView>
  </sheetViews>
  <sheetFormatPr baseColWidth="10" defaultRowHeight="15.75" x14ac:dyDescent="0.25"/>
  <cols>
    <col min="1" max="1" width="10.7109375" style="1" customWidth="1"/>
    <col min="2" max="2" width="23.85546875" style="1" bestFit="1" customWidth="1"/>
    <col min="3" max="10" width="5.7109375" style="1" customWidth="1"/>
    <col min="11" max="12" width="8" style="1" customWidth="1"/>
    <col min="13" max="13" width="9.42578125" style="1" bestFit="1" customWidth="1"/>
    <col min="14" max="14" width="9.42578125" style="1" customWidth="1"/>
    <col min="15" max="15" width="10" style="1" bestFit="1" customWidth="1"/>
    <col min="16" max="16" width="10" style="1" customWidth="1"/>
    <col min="17" max="17" width="7.140625" style="1" bestFit="1" customWidth="1"/>
    <col min="18" max="18" width="7.140625" style="1" customWidth="1"/>
    <col min="19" max="19" width="7.7109375" style="1" bestFit="1" customWidth="1"/>
    <col min="20" max="20" width="13.85546875" style="1" customWidth="1"/>
    <col min="21" max="21" width="13.85546875" style="1" bestFit="1" customWidth="1"/>
    <col min="22" max="22" width="8.28515625" style="1" customWidth="1"/>
    <col min="23" max="23" width="10.5703125" style="1" bestFit="1" customWidth="1"/>
    <col min="24" max="24" width="16.28515625" style="1" customWidth="1"/>
    <col min="25" max="16384" width="11.42578125" style="1"/>
  </cols>
  <sheetData>
    <row r="8" spans="1:24" ht="16.5" thickBot="1" x14ac:dyDescent="0.3"/>
    <row r="9" spans="1:24" ht="15.75" customHeight="1" x14ac:dyDescent="0.25">
      <c r="A9" s="28" t="s">
        <v>22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35"/>
    </row>
    <row r="10" spans="1:24" ht="15.75" customHeight="1" thickBot="1" x14ac:dyDescent="0.3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6"/>
    </row>
    <row r="11" spans="1:24" ht="14.25" customHeight="1" thickBot="1" x14ac:dyDescent="0.3">
      <c r="A11" s="32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</row>
    <row r="12" spans="1:24" ht="15.75" customHeight="1" thickTop="1" thickBot="1" x14ac:dyDescent="0.3">
      <c r="A12" s="23"/>
      <c r="B12" s="23"/>
      <c r="C12" s="33"/>
      <c r="D12" s="33"/>
      <c r="E12" s="33"/>
      <c r="F12" s="33"/>
      <c r="G12" s="33"/>
      <c r="H12" s="33"/>
      <c r="I12" s="33"/>
      <c r="J12" s="33"/>
      <c r="K12" s="20"/>
      <c r="L12" s="20"/>
      <c r="N12" s="6" t="s">
        <v>28</v>
      </c>
      <c r="P12" s="7" t="s">
        <v>29</v>
      </c>
      <c r="R12" s="7" t="s">
        <v>29</v>
      </c>
      <c r="T12" s="7" t="s">
        <v>29</v>
      </c>
      <c r="V12" s="7" t="s">
        <v>29</v>
      </c>
      <c r="W12" s="7" t="s">
        <v>29</v>
      </c>
      <c r="X12" s="8" t="s">
        <v>26</v>
      </c>
    </row>
    <row r="13" spans="1:24" ht="15.75" customHeight="1" thickTop="1" thickBot="1" x14ac:dyDescent="0.3">
      <c r="A13" s="24" t="s">
        <v>45</v>
      </c>
      <c r="B13" s="24" t="s">
        <v>30</v>
      </c>
      <c r="C13" s="34" t="s">
        <v>27</v>
      </c>
      <c r="D13" s="34"/>
      <c r="E13" s="34"/>
      <c r="F13" s="34"/>
      <c r="G13" s="34"/>
      <c r="H13" s="34"/>
      <c r="I13" s="34"/>
      <c r="J13" s="34"/>
      <c r="K13" s="18" t="s">
        <v>31</v>
      </c>
      <c r="L13" s="19">
        <v>0.3</v>
      </c>
      <c r="M13" s="9" t="s">
        <v>20</v>
      </c>
      <c r="N13" s="5">
        <v>0.2</v>
      </c>
      <c r="O13" s="9" t="s">
        <v>21</v>
      </c>
      <c r="P13" s="5">
        <v>0.2</v>
      </c>
      <c r="Q13" s="9" t="s">
        <v>24</v>
      </c>
      <c r="R13" s="5">
        <v>0.1</v>
      </c>
      <c r="S13" s="9" t="s">
        <v>25</v>
      </c>
      <c r="T13" s="5">
        <v>0.1</v>
      </c>
      <c r="U13" s="9" t="s">
        <v>23</v>
      </c>
      <c r="V13" s="5">
        <v>0.1</v>
      </c>
      <c r="W13" s="10" t="s">
        <v>32</v>
      </c>
      <c r="X13" s="8" t="s">
        <v>33</v>
      </c>
    </row>
    <row r="14" spans="1:24" ht="15.75" customHeight="1" thickTop="1" thickBot="1" x14ac:dyDescent="0.3">
      <c r="A14" s="3">
        <v>1</v>
      </c>
      <c r="B14" s="3" t="str">
        <f t="shared" ref="B14:B33" si="0">VLOOKUP(A14,planillaestudiantes,2,FALSE)</f>
        <v>ALEJANDRO SEPULVEDA</v>
      </c>
      <c r="C14" s="11">
        <f t="shared" ref="C14:C33" si="1">VLOOKUP(A14,planillaestudiantes,3,FALSE)</f>
        <v>4.3</v>
      </c>
      <c r="D14" s="11">
        <f t="shared" ref="D14:D33" si="2">VLOOKUP(A14,planillaestudiantes,4,FALSE)</f>
        <v>1.2</v>
      </c>
      <c r="E14" s="11">
        <f t="shared" ref="E14:E33" si="3">VLOOKUP(A14,planillaestudiantes,5,FALSE)</f>
        <v>2.9</v>
      </c>
      <c r="F14" s="11">
        <f t="shared" ref="F14:F33" si="4">VLOOKUP(A14,planillaestudiantes,6,FALSE)</f>
        <v>4.5</v>
      </c>
      <c r="G14" s="11">
        <f t="shared" ref="G14:G33" si="5">VLOOKUP(A14,planillaestudiantes,7,FALSE)</f>
        <v>4.8</v>
      </c>
      <c r="H14" s="11">
        <f t="shared" ref="H14:H33" si="6">VLOOKUP(A14,planillaestudiantes,8,FALSE)</f>
        <v>3.9</v>
      </c>
      <c r="I14" s="11">
        <f t="shared" ref="I14:I33" si="7">VLOOKUP(A14,planillaestudiantes,9,FALSE)</f>
        <v>4.2</v>
      </c>
      <c r="J14" s="11">
        <f t="shared" ref="J14:J33" si="8">VLOOKUP(A14,planillaestudiantes,10,FALSE)</f>
        <v>4</v>
      </c>
      <c r="K14" s="13">
        <f>AVERAGE(C14:J14)</f>
        <v>3.7249999999999996</v>
      </c>
      <c r="L14" s="13">
        <f>K14*30%</f>
        <v>1.1174999999999999</v>
      </c>
      <c r="M14" s="11">
        <f t="shared" ref="M14:M33" si="9">VLOOKUP(A14,planillaestudiantes,11,FALSE)</f>
        <v>3.8</v>
      </c>
      <c r="N14" s="12">
        <f>M14*20%</f>
        <v>0.76</v>
      </c>
      <c r="O14" s="11">
        <f t="shared" ref="O14:O33" si="10">VLOOKUP(A14,planillaestudiantes,12,FALSE)</f>
        <v>4.3</v>
      </c>
      <c r="P14" s="12">
        <f>O14*20%</f>
        <v>0.86</v>
      </c>
      <c r="Q14" s="11">
        <f t="shared" ref="Q14:Q33" si="11">VLOOKUP(A14,planillaestudiantes,13,FALSE)</f>
        <v>3.4</v>
      </c>
      <c r="R14" s="12">
        <f>Q14*10%</f>
        <v>0.34</v>
      </c>
      <c r="S14" s="11">
        <f t="shared" ref="S14:S33" si="12">VLOOKUP(A14,planillaestudiantes,14,FALSE)</f>
        <v>2.9</v>
      </c>
      <c r="T14" s="12">
        <f>S14*10%</f>
        <v>0.28999999999999998</v>
      </c>
      <c r="U14" s="11">
        <f t="shared" ref="U14:U33" si="13">VLOOKUP(A14,planillaestudiantes,15,FALSE)</f>
        <v>3.5</v>
      </c>
      <c r="V14" s="12">
        <f>U14*10%</f>
        <v>0.35000000000000003</v>
      </c>
      <c r="W14" s="12">
        <f>L14+N14+P14+R14+T14+V14</f>
        <v>3.7174999999999998</v>
      </c>
      <c r="X14" s="21" t="str">
        <f>IF(W14&gt;=3,"APROBO","REPROBO")</f>
        <v>APROBO</v>
      </c>
    </row>
    <row r="15" spans="1:24" s="2" customFormat="1" ht="17.25" thickTop="1" thickBot="1" x14ac:dyDescent="0.3">
      <c r="A15" s="2">
        <v>2</v>
      </c>
      <c r="B15" s="3" t="str">
        <f t="shared" si="0"/>
        <v>CARLOS JARAMILLO</v>
      </c>
      <c r="C15" s="11">
        <f t="shared" si="1"/>
        <v>4</v>
      </c>
      <c r="D15" s="11">
        <f t="shared" si="2"/>
        <v>4.0999999999999996</v>
      </c>
      <c r="E15" s="11">
        <f t="shared" si="3"/>
        <v>3.8</v>
      </c>
      <c r="F15" s="11">
        <f t="shared" si="4"/>
        <v>2.2000000000000002</v>
      </c>
      <c r="G15" s="11">
        <f t="shared" si="5"/>
        <v>1.9</v>
      </c>
      <c r="H15" s="11">
        <f t="shared" si="6"/>
        <v>3</v>
      </c>
      <c r="I15" s="11">
        <f t="shared" si="7"/>
        <v>4.8</v>
      </c>
      <c r="J15" s="11">
        <f t="shared" si="8"/>
        <v>5</v>
      </c>
      <c r="K15" s="13">
        <f t="shared" ref="K15:K33" si="14">AVERAGE(C15:J15)</f>
        <v>3.6</v>
      </c>
      <c r="L15" s="13">
        <f t="shared" ref="L15:L33" si="15">K15*30%</f>
        <v>1.08</v>
      </c>
      <c r="M15" s="11">
        <f t="shared" si="9"/>
        <v>4.5999999999999996</v>
      </c>
      <c r="N15" s="12">
        <f t="shared" ref="N15:N33" si="16">M15*20%</f>
        <v>0.91999999999999993</v>
      </c>
      <c r="O15" s="11">
        <f t="shared" si="10"/>
        <v>3.2</v>
      </c>
      <c r="P15" s="12">
        <f t="shared" ref="P15:P33" si="17">O15*20%</f>
        <v>0.64000000000000012</v>
      </c>
      <c r="Q15" s="11">
        <f t="shared" si="11"/>
        <v>2.5</v>
      </c>
      <c r="R15" s="12">
        <f t="shared" ref="R15:R33" si="18">Q15*10%</f>
        <v>0.25</v>
      </c>
      <c r="S15" s="11">
        <f t="shared" si="12"/>
        <v>4.2</v>
      </c>
      <c r="T15" s="12">
        <f t="shared" ref="T15:T33" si="19">S15*10%</f>
        <v>0.42000000000000004</v>
      </c>
      <c r="U15" s="11">
        <f t="shared" si="13"/>
        <v>4</v>
      </c>
      <c r="V15" s="12">
        <f t="shared" ref="V15:V33" si="20">U15*10%</f>
        <v>0.4</v>
      </c>
      <c r="W15" s="12">
        <f t="shared" ref="W15:W33" si="21">L15+N15+P15+R15+T15+V15</f>
        <v>3.71</v>
      </c>
      <c r="X15" s="21" t="str">
        <f t="shared" ref="X15:X33" si="22">IF(W15&gt;=3,"APROBO","REPROBO")</f>
        <v>APROBO</v>
      </c>
    </row>
    <row r="16" spans="1:24" s="2" customFormat="1" ht="17.25" thickTop="1" thickBot="1" x14ac:dyDescent="0.3">
      <c r="A16" s="3">
        <v>3</v>
      </c>
      <c r="B16" s="3" t="str">
        <f t="shared" si="0"/>
        <v>CARLOS VERGARA</v>
      </c>
      <c r="C16" s="11">
        <f t="shared" si="1"/>
        <v>4.5</v>
      </c>
      <c r="D16" s="11">
        <f t="shared" si="2"/>
        <v>3.8</v>
      </c>
      <c r="E16" s="11">
        <f t="shared" si="3"/>
        <v>4.2</v>
      </c>
      <c r="F16" s="11">
        <f t="shared" si="4"/>
        <v>4</v>
      </c>
      <c r="G16" s="11">
        <f t="shared" si="5"/>
        <v>5</v>
      </c>
      <c r="H16" s="11">
        <f t="shared" si="6"/>
        <v>5</v>
      </c>
      <c r="I16" s="11">
        <f t="shared" si="7"/>
        <v>5</v>
      </c>
      <c r="J16" s="11">
        <f t="shared" si="8"/>
        <v>4.8</v>
      </c>
      <c r="K16" s="13">
        <f t="shared" si="14"/>
        <v>4.5374999999999996</v>
      </c>
      <c r="L16" s="13">
        <f t="shared" si="15"/>
        <v>1.3612499999999998</v>
      </c>
      <c r="M16" s="11">
        <f t="shared" si="9"/>
        <v>4.5</v>
      </c>
      <c r="N16" s="12">
        <f t="shared" si="16"/>
        <v>0.9</v>
      </c>
      <c r="O16" s="11">
        <f t="shared" si="10"/>
        <v>4.5999999999999996</v>
      </c>
      <c r="P16" s="12">
        <f t="shared" si="17"/>
        <v>0.91999999999999993</v>
      </c>
      <c r="Q16" s="11">
        <f t="shared" si="11"/>
        <v>3.8</v>
      </c>
      <c r="R16" s="12">
        <f t="shared" si="18"/>
        <v>0.38</v>
      </c>
      <c r="S16" s="11">
        <f t="shared" si="12"/>
        <v>4.5</v>
      </c>
      <c r="T16" s="12">
        <f t="shared" si="19"/>
        <v>0.45</v>
      </c>
      <c r="U16" s="11">
        <f t="shared" si="13"/>
        <v>4</v>
      </c>
      <c r="V16" s="12">
        <f t="shared" si="20"/>
        <v>0.4</v>
      </c>
      <c r="W16" s="12">
        <f t="shared" si="21"/>
        <v>4.4112499999999999</v>
      </c>
      <c r="X16" s="21" t="str">
        <f t="shared" si="22"/>
        <v>APROBO</v>
      </c>
    </row>
    <row r="17" spans="1:24" ht="17.25" thickTop="1" thickBot="1" x14ac:dyDescent="0.3">
      <c r="A17" s="2">
        <v>4</v>
      </c>
      <c r="B17" s="3" t="str">
        <f t="shared" si="0"/>
        <v>CESAR GUARIN</v>
      </c>
      <c r="C17" s="11">
        <f t="shared" si="1"/>
        <v>3.5</v>
      </c>
      <c r="D17" s="11">
        <f t="shared" si="2"/>
        <v>4</v>
      </c>
      <c r="E17" s="11">
        <f t="shared" si="3"/>
        <v>4.8</v>
      </c>
      <c r="F17" s="11">
        <f t="shared" si="4"/>
        <v>5</v>
      </c>
      <c r="G17" s="11">
        <f t="shared" si="5"/>
        <v>2.5</v>
      </c>
      <c r="H17" s="11">
        <f t="shared" si="6"/>
        <v>3.9</v>
      </c>
      <c r="I17" s="11">
        <f t="shared" si="7"/>
        <v>3.5</v>
      </c>
      <c r="J17" s="11">
        <f t="shared" si="8"/>
        <v>4.5</v>
      </c>
      <c r="K17" s="13">
        <f t="shared" si="14"/>
        <v>3.9624999999999999</v>
      </c>
      <c r="L17" s="13">
        <f t="shared" si="15"/>
        <v>1.18875</v>
      </c>
      <c r="M17" s="11">
        <f t="shared" si="9"/>
        <v>2.9</v>
      </c>
      <c r="N17" s="12">
        <f t="shared" si="16"/>
        <v>0.57999999999999996</v>
      </c>
      <c r="O17" s="11">
        <f t="shared" si="10"/>
        <v>3</v>
      </c>
      <c r="P17" s="12">
        <f t="shared" si="17"/>
        <v>0.60000000000000009</v>
      </c>
      <c r="Q17" s="11">
        <f t="shared" si="11"/>
        <v>4.5</v>
      </c>
      <c r="R17" s="12">
        <f t="shared" si="18"/>
        <v>0.45</v>
      </c>
      <c r="S17" s="11">
        <f t="shared" si="12"/>
        <v>1</v>
      </c>
      <c r="T17" s="12">
        <f t="shared" si="19"/>
        <v>0.1</v>
      </c>
      <c r="U17" s="11">
        <f t="shared" si="13"/>
        <v>3.5</v>
      </c>
      <c r="V17" s="12">
        <f t="shared" si="20"/>
        <v>0.35000000000000003</v>
      </c>
      <c r="W17" s="12">
        <f t="shared" si="21"/>
        <v>3.2687500000000003</v>
      </c>
      <c r="X17" s="21" t="str">
        <f t="shared" si="22"/>
        <v>APROBO</v>
      </c>
    </row>
    <row r="18" spans="1:24" ht="17.25" thickTop="1" thickBot="1" x14ac:dyDescent="0.3">
      <c r="A18" s="3">
        <v>5</v>
      </c>
      <c r="B18" s="3" t="str">
        <f t="shared" si="0"/>
        <v>CLAUDIA MONTES</v>
      </c>
      <c r="C18" s="11">
        <f t="shared" si="1"/>
        <v>5</v>
      </c>
      <c r="D18" s="11">
        <f t="shared" si="2"/>
        <v>3.9</v>
      </c>
      <c r="E18" s="11">
        <f t="shared" si="3"/>
        <v>5</v>
      </c>
      <c r="F18" s="11">
        <f t="shared" si="4"/>
        <v>4.8</v>
      </c>
      <c r="G18" s="11">
        <f t="shared" si="5"/>
        <v>4.3</v>
      </c>
      <c r="H18" s="11">
        <f t="shared" si="6"/>
        <v>0</v>
      </c>
      <c r="I18" s="11">
        <f t="shared" si="7"/>
        <v>2.2999999999999998</v>
      </c>
      <c r="J18" s="11">
        <f t="shared" si="8"/>
        <v>5</v>
      </c>
      <c r="K18" s="13">
        <f t="shared" si="14"/>
        <v>3.7875000000000001</v>
      </c>
      <c r="L18" s="13">
        <f t="shared" si="15"/>
        <v>1.13625</v>
      </c>
      <c r="M18" s="11">
        <f t="shared" si="9"/>
        <v>3.2</v>
      </c>
      <c r="N18" s="12">
        <f t="shared" si="16"/>
        <v>0.64000000000000012</v>
      </c>
      <c r="O18" s="11">
        <f t="shared" si="10"/>
        <v>5</v>
      </c>
      <c r="P18" s="12">
        <f t="shared" si="17"/>
        <v>1</v>
      </c>
      <c r="Q18" s="11">
        <f t="shared" si="11"/>
        <v>4.5</v>
      </c>
      <c r="R18" s="12">
        <f t="shared" si="18"/>
        <v>0.45</v>
      </c>
      <c r="S18" s="11">
        <f t="shared" si="12"/>
        <v>5</v>
      </c>
      <c r="T18" s="12">
        <f t="shared" si="19"/>
        <v>0.5</v>
      </c>
      <c r="U18" s="11">
        <f t="shared" si="13"/>
        <v>3</v>
      </c>
      <c r="V18" s="12">
        <f t="shared" si="20"/>
        <v>0.30000000000000004</v>
      </c>
      <c r="W18" s="12">
        <f t="shared" si="21"/>
        <v>4.0262500000000001</v>
      </c>
      <c r="X18" s="21" t="str">
        <f t="shared" si="22"/>
        <v>APROBO</v>
      </c>
    </row>
    <row r="19" spans="1:24" ht="17.25" thickTop="1" thickBot="1" x14ac:dyDescent="0.3">
      <c r="A19" s="2">
        <v>6</v>
      </c>
      <c r="B19" s="3" t="str">
        <f t="shared" si="0"/>
        <v>DEISY BUSTAMANTE</v>
      </c>
      <c r="C19" s="11">
        <f t="shared" si="1"/>
        <v>3.2</v>
      </c>
      <c r="D19" s="11">
        <f t="shared" si="2"/>
        <v>2.4</v>
      </c>
      <c r="E19" s="11">
        <f t="shared" si="3"/>
        <v>3.5</v>
      </c>
      <c r="F19" s="11">
        <f t="shared" si="4"/>
        <v>4.5</v>
      </c>
      <c r="G19" s="11">
        <f t="shared" si="5"/>
        <v>4.5</v>
      </c>
      <c r="H19" s="11">
        <f t="shared" si="6"/>
        <v>5</v>
      </c>
      <c r="I19" s="11">
        <f t="shared" si="7"/>
        <v>2.9</v>
      </c>
      <c r="J19" s="11">
        <f t="shared" si="8"/>
        <v>1</v>
      </c>
      <c r="K19" s="13">
        <f t="shared" si="14"/>
        <v>3.375</v>
      </c>
      <c r="L19" s="13">
        <f t="shared" si="15"/>
        <v>1.0125</v>
      </c>
      <c r="M19" s="11">
        <f t="shared" si="9"/>
        <v>4.9000000000000004</v>
      </c>
      <c r="N19" s="12">
        <f t="shared" si="16"/>
        <v>0.98000000000000009</v>
      </c>
      <c r="O19" s="11">
        <f t="shared" si="10"/>
        <v>4.3</v>
      </c>
      <c r="P19" s="12">
        <f t="shared" si="17"/>
        <v>0.86</v>
      </c>
      <c r="Q19" s="11">
        <f t="shared" si="11"/>
        <v>4.5</v>
      </c>
      <c r="R19" s="12">
        <f t="shared" si="18"/>
        <v>0.45</v>
      </c>
      <c r="S19" s="11">
        <f t="shared" si="12"/>
        <v>5</v>
      </c>
      <c r="T19" s="12">
        <f t="shared" si="19"/>
        <v>0.5</v>
      </c>
      <c r="U19" s="11">
        <f t="shared" si="13"/>
        <v>3.5</v>
      </c>
      <c r="V19" s="12">
        <f t="shared" si="20"/>
        <v>0.35000000000000003</v>
      </c>
      <c r="W19" s="12">
        <f t="shared" si="21"/>
        <v>4.1524999999999999</v>
      </c>
      <c r="X19" s="21" t="str">
        <f t="shared" si="22"/>
        <v>APROBO</v>
      </c>
    </row>
    <row r="20" spans="1:24" ht="17.25" thickTop="1" thickBot="1" x14ac:dyDescent="0.3">
      <c r="A20" s="3">
        <v>7</v>
      </c>
      <c r="B20" s="3" t="str">
        <f t="shared" si="0"/>
        <v>DEISY HERRERA</v>
      </c>
      <c r="C20" s="11">
        <f t="shared" si="1"/>
        <v>5</v>
      </c>
      <c r="D20" s="11">
        <f t="shared" si="2"/>
        <v>5</v>
      </c>
      <c r="E20" s="11">
        <f t="shared" si="3"/>
        <v>2.2999999999999998</v>
      </c>
      <c r="F20" s="11">
        <f t="shared" si="4"/>
        <v>5</v>
      </c>
      <c r="G20" s="11">
        <f t="shared" si="5"/>
        <v>3.8</v>
      </c>
      <c r="H20" s="11">
        <f t="shared" si="6"/>
        <v>4.8</v>
      </c>
      <c r="I20" s="11">
        <f t="shared" si="7"/>
        <v>4.5999999999999996</v>
      </c>
      <c r="J20" s="11">
        <f t="shared" si="8"/>
        <v>4.5</v>
      </c>
      <c r="K20" s="13">
        <f t="shared" si="14"/>
        <v>4.375</v>
      </c>
      <c r="L20" s="13">
        <f t="shared" si="15"/>
        <v>1.3125</v>
      </c>
      <c r="M20" s="11">
        <f t="shared" si="9"/>
        <v>2</v>
      </c>
      <c r="N20" s="12">
        <f t="shared" si="16"/>
        <v>0.4</v>
      </c>
      <c r="O20" s="11">
        <f t="shared" si="10"/>
        <v>5</v>
      </c>
      <c r="P20" s="12">
        <f t="shared" si="17"/>
        <v>1</v>
      </c>
      <c r="Q20" s="11">
        <f t="shared" si="11"/>
        <v>3.9</v>
      </c>
      <c r="R20" s="12">
        <f t="shared" si="18"/>
        <v>0.39</v>
      </c>
      <c r="S20" s="11">
        <f t="shared" si="12"/>
        <v>2</v>
      </c>
      <c r="T20" s="12">
        <f t="shared" si="19"/>
        <v>0.2</v>
      </c>
      <c r="U20" s="11">
        <f t="shared" si="13"/>
        <v>4.5</v>
      </c>
      <c r="V20" s="12">
        <f t="shared" si="20"/>
        <v>0.45</v>
      </c>
      <c r="W20" s="12">
        <f t="shared" si="21"/>
        <v>3.7525000000000004</v>
      </c>
      <c r="X20" s="21" t="str">
        <f t="shared" si="22"/>
        <v>APROBO</v>
      </c>
    </row>
    <row r="21" spans="1:24" ht="17.25" thickTop="1" thickBot="1" x14ac:dyDescent="0.3">
      <c r="A21" s="2">
        <v>8</v>
      </c>
      <c r="B21" s="3" t="str">
        <f t="shared" si="0"/>
        <v>DIANA VALENCIA</v>
      </c>
      <c r="C21" s="11">
        <f t="shared" si="1"/>
        <v>2.8</v>
      </c>
      <c r="D21" s="11">
        <f t="shared" si="2"/>
        <v>2.2999999999999998</v>
      </c>
      <c r="E21" s="11">
        <f t="shared" si="3"/>
        <v>2.9</v>
      </c>
      <c r="F21" s="11">
        <f t="shared" si="4"/>
        <v>1.9</v>
      </c>
      <c r="G21" s="11">
        <f t="shared" si="5"/>
        <v>0</v>
      </c>
      <c r="H21" s="11">
        <f t="shared" si="6"/>
        <v>1.6</v>
      </c>
      <c r="I21" s="11">
        <f t="shared" si="7"/>
        <v>1</v>
      </c>
      <c r="J21" s="11">
        <f t="shared" si="8"/>
        <v>1.8</v>
      </c>
      <c r="K21" s="13">
        <f t="shared" si="14"/>
        <v>1.7875000000000001</v>
      </c>
      <c r="L21" s="13">
        <f t="shared" si="15"/>
        <v>0.53625</v>
      </c>
      <c r="M21" s="11">
        <f t="shared" si="9"/>
        <v>3</v>
      </c>
      <c r="N21" s="12">
        <f t="shared" si="16"/>
        <v>0.60000000000000009</v>
      </c>
      <c r="O21" s="11">
        <f t="shared" si="10"/>
        <v>3.9</v>
      </c>
      <c r="P21" s="12">
        <f t="shared" si="17"/>
        <v>0.78</v>
      </c>
      <c r="Q21" s="11">
        <f t="shared" si="11"/>
        <v>3</v>
      </c>
      <c r="R21" s="12">
        <f t="shared" si="18"/>
        <v>0.30000000000000004</v>
      </c>
      <c r="S21" s="11">
        <f t="shared" si="12"/>
        <v>3.5</v>
      </c>
      <c r="T21" s="12">
        <f t="shared" si="19"/>
        <v>0.35000000000000003</v>
      </c>
      <c r="U21" s="11">
        <f t="shared" si="13"/>
        <v>4.2</v>
      </c>
      <c r="V21" s="12">
        <f t="shared" si="20"/>
        <v>0.42000000000000004</v>
      </c>
      <c r="W21" s="12">
        <f t="shared" si="21"/>
        <v>2.9862500000000001</v>
      </c>
      <c r="X21" s="21" t="str">
        <f t="shared" si="22"/>
        <v>REPROBO</v>
      </c>
    </row>
    <row r="22" spans="1:24" ht="17.25" thickTop="1" thickBot="1" x14ac:dyDescent="0.3">
      <c r="A22" s="3">
        <v>9</v>
      </c>
      <c r="B22" s="3" t="str">
        <f t="shared" si="0"/>
        <v>DIEGO GONZALEZ</v>
      </c>
      <c r="C22" s="11">
        <f t="shared" si="1"/>
        <v>0</v>
      </c>
      <c r="D22" s="11">
        <f t="shared" si="2"/>
        <v>3.9</v>
      </c>
      <c r="E22" s="11">
        <f t="shared" si="3"/>
        <v>4.2</v>
      </c>
      <c r="F22" s="11">
        <f t="shared" si="4"/>
        <v>4</v>
      </c>
      <c r="G22" s="11">
        <f t="shared" si="5"/>
        <v>1</v>
      </c>
      <c r="H22" s="11">
        <f t="shared" si="6"/>
        <v>5</v>
      </c>
      <c r="I22" s="11">
        <f t="shared" si="7"/>
        <v>3.2</v>
      </c>
      <c r="J22" s="11">
        <f t="shared" si="8"/>
        <v>2.5</v>
      </c>
      <c r="K22" s="13">
        <f t="shared" si="14"/>
        <v>2.9750000000000001</v>
      </c>
      <c r="L22" s="13">
        <f t="shared" si="15"/>
        <v>0.89249999999999996</v>
      </c>
      <c r="M22" s="11">
        <f t="shared" si="9"/>
        <v>2.5</v>
      </c>
      <c r="N22" s="12">
        <f t="shared" si="16"/>
        <v>0.5</v>
      </c>
      <c r="O22" s="11">
        <f t="shared" si="10"/>
        <v>1.3</v>
      </c>
      <c r="P22" s="12">
        <f t="shared" si="17"/>
        <v>0.26</v>
      </c>
      <c r="Q22" s="11">
        <f t="shared" si="11"/>
        <v>3.1</v>
      </c>
      <c r="R22" s="12">
        <f t="shared" si="18"/>
        <v>0.31000000000000005</v>
      </c>
      <c r="S22" s="11">
        <f t="shared" si="12"/>
        <v>2.2999999999999998</v>
      </c>
      <c r="T22" s="12">
        <f t="shared" si="19"/>
        <v>0.22999999999999998</v>
      </c>
      <c r="U22" s="11">
        <f t="shared" si="13"/>
        <v>2.2000000000000002</v>
      </c>
      <c r="V22" s="12">
        <f t="shared" si="20"/>
        <v>0.22000000000000003</v>
      </c>
      <c r="W22" s="12">
        <f t="shared" si="21"/>
        <v>2.4125000000000001</v>
      </c>
      <c r="X22" s="21" t="str">
        <f t="shared" si="22"/>
        <v>REPROBO</v>
      </c>
    </row>
    <row r="23" spans="1:24" ht="17.25" thickTop="1" thickBot="1" x14ac:dyDescent="0.3">
      <c r="A23" s="2">
        <v>10</v>
      </c>
      <c r="B23" s="3" t="str">
        <f t="shared" si="0"/>
        <v>ELEANY TRUJILLO</v>
      </c>
      <c r="C23" s="11">
        <f t="shared" si="1"/>
        <v>3</v>
      </c>
      <c r="D23" s="11">
        <f t="shared" si="2"/>
        <v>4.9000000000000004</v>
      </c>
      <c r="E23" s="11">
        <f t="shared" si="3"/>
        <v>4.5</v>
      </c>
      <c r="F23" s="11">
        <f t="shared" si="4"/>
        <v>5</v>
      </c>
      <c r="G23" s="11">
        <f t="shared" si="5"/>
        <v>3.5</v>
      </c>
      <c r="H23" s="11">
        <f t="shared" si="6"/>
        <v>4.3</v>
      </c>
      <c r="I23" s="11">
        <f t="shared" si="7"/>
        <v>5</v>
      </c>
      <c r="J23" s="11">
        <f t="shared" si="8"/>
        <v>4.8</v>
      </c>
      <c r="K23" s="13">
        <f t="shared" si="14"/>
        <v>4.375</v>
      </c>
      <c r="L23" s="13">
        <f t="shared" si="15"/>
        <v>1.3125</v>
      </c>
      <c r="M23" s="11">
        <f t="shared" si="9"/>
        <v>3.8</v>
      </c>
      <c r="N23" s="12">
        <f t="shared" si="16"/>
        <v>0.76</v>
      </c>
      <c r="O23" s="11">
        <f t="shared" si="10"/>
        <v>5</v>
      </c>
      <c r="P23" s="12">
        <f t="shared" si="17"/>
        <v>1</v>
      </c>
      <c r="Q23" s="11">
        <f t="shared" si="11"/>
        <v>5</v>
      </c>
      <c r="R23" s="12">
        <f t="shared" si="18"/>
        <v>0.5</v>
      </c>
      <c r="S23" s="11">
        <f t="shared" si="12"/>
        <v>4.8</v>
      </c>
      <c r="T23" s="12">
        <f t="shared" si="19"/>
        <v>0.48</v>
      </c>
      <c r="U23" s="11">
        <f t="shared" si="13"/>
        <v>4.5</v>
      </c>
      <c r="V23" s="12">
        <f t="shared" si="20"/>
        <v>0.45</v>
      </c>
      <c r="W23" s="12">
        <f t="shared" si="21"/>
        <v>4.5025000000000004</v>
      </c>
      <c r="X23" s="21" t="str">
        <f t="shared" si="22"/>
        <v>APROBO</v>
      </c>
    </row>
    <row r="24" spans="1:24" ht="17.25" thickTop="1" thickBot="1" x14ac:dyDescent="0.3">
      <c r="A24" s="3">
        <v>11</v>
      </c>
      <c r="B24" s="3" t="str">
        <f t="shared" si="0"/>
        <v>FREDY MONTES</v>
      </c>
      <c r="C24" s="11">
        <f t="shared" si="1"/>
        <v>0.9</v>
      </c>
      <c r="D24" s="11">
        <f t="shared" si="2"/>
        <v>4.8</v>
      </c>
      <c r="E24" s="11">
        <f t="shared" si="3"/>
        <v>4.9000000000000004</v>
      </c>
      <c r="F24" s="11">
        <f t="shared" si="4"/>
        <v>3.6</v>
      </c>
      <c r="G24" s="11">
        <f t="shared" si="5"/>
        <v>5</v>
      </c>
      <c r="H24" s="11">
        <f t="shared" si="6"/>
        <v>3.5</v>
      </c>
      <c r="I24" s="11">
        <f t="shared" si="7"/>
        <v>4.8</v>
      </c>
      <c r="J24" s="11">
        <f t="shared" si="8"/>
        <v>4.5999999999999996</v>
      </c>
      <c r="K24" s="13">
        <f t="shared" si="14"/>
        <v>4.0125000000000002</v>
      </c>
      <c r="L24" s="13">
        <f t="shared" si="15"/>
        <v>1.2037500000000001</v>
      </c>
      <c r="M24" s="11">
        <f t="shared" si="9"/>
        <v>4.5</v>
      </c>
      <c r="N24" s="12">
        <f t="shared" si="16"/>
        <v>0.9</v>
      </c>
      <c r="O24" s="11">
        <f t="shared" si="10"/>
        <v>5</v>
      </c>
      <c r="P24" s="12">
        <f t="shared" si="17"/>
        <v>1</v>
      </c>
      <c r="Q24" s="11">
        <f t="shared" si="11"/>
        <v>4.3</v>
      </c>
      <c r="R24" s="12">
        <f t="shared" si="18"/>
        <v>0.43</v>
      </c>
      <c r="S24" s="11">
        <f t="shared" si="12"/>
        <v>4.5999999999999996</v>
      </c>
      <c r="T24" s="12">
        <f t="shared" si="19"/>
        <v>0.45999999999999996</v>
      </c>
      <c r="U24" s="11">
        <f t="shared" si="13"/>
        <v>3</v>
      </c>
      <c r="V24" s="12">
        <f t="shared" si="20"/>
        <v>0.30000000000000004</v>
      </c>
      <c r="W24" s="12">
        <f t="shared" si="21"/>
        <v>4.2937500000000002</v>
      </c>
      <c r="X24" s="21" t="str">
        <f t="shared" si="22"/>
        <v>APROBO</v>
      </c>
    </row>
    <row r="25" spans="1:24" ht="17.25" thickTop="1" thickBot="1" x14ac:dyDescent="0.3">
      <c r="A25" s="2">
        <v>12</v>
      </c>
      <c r="B25" s="3" t="str">
        <f t="shared" si="0"/>
        <v>JHON TOBON</v>
      </c>
      <c r="C25" s="11">
        <f t="shared" si="1"/>
        <v>1.2</v>
      </c>
      <c r="D25" s="11">
        <f t="shared" si="2"/>
        <v>2.6</v>
      </c>
      <c r="E25" s="11">
        <f t="shared" si="3"/>
        <v>5</v>
      </c>
      <c r="F25" s="11">
        <f t="shared" si="4"/>
        <v>4.5</v>
      </c>
      <c r="G25" s="11">
        <f t="shared" si="5"/>
        <v>5</v>
      </c>
      <c r="H25" s="11">
        <f t="shared" si="6"/>
        <v>4.0999999999999996</v>
      </c>
      <c r="I25" s="11">
        <f t="shared" si="7"/>
        <v>3.8</v>
      </c>
      <c r="J25" s="11">
        <f t="shared" si="8"/>
        <v>2.2000000000000002</v>
      </c>
      <c r="K25" s="13">
        <f t="shared" si="14"/>
        <v>3.55</v>
      </c>
      <c r="L25" s="13">
        <f t="shared" si="15"/>
        <v>1.0649999999999999</v>
      </c>
      <c r="M25" s="11">
        <f t="shared" si="9"/>
        <v>4.5</v>
      </c>
      <c r="N25" s="12">
        <f t="shared" si="16"/>
        <v>0.9</v>
      </c>
      <c r="O25" s="11">
        <f t="shared" si="10"/>
        <v>4</v>
      </c>
      <c r="P25" s="12">
        <f t="shared" si="17"/>
        <v>0.8</v>
      </c>
      <c r="Q25" s="11">
        <f t="shared" si="11"/>
        <v>3.5</v>
      </c>
      <c r="R25" s="12">
        <f t="shared" si="18"/>
        <v>0.35000000000000003</v>
      </c>
      <c r="S25" s="11">
        <f t="shared" si="12"/>
        <v>4.8</v>
      </c>
      <c r="T25" s="12">
        <f t="shared" si="19"/>
        <v>0.48</v>
      </c>
      <c r="U25" s="11">
        <f t="shared" si="13"/>
        <v>4.3</v>
      </c>
      <c r="V25" s="12">
        <f t="shared" si="20"/>
        <v>0.43</v>
      </c>
      <c r="W25" s="12">
        <f t="shared" si="21"/>
        <v>4.0249999999999995</v>
      </c>
      <c r="X25" s="21" t="str">
        <f t="shared" si="22"/>
        <v>APROBO</v>
      </c>
    </row>
    <row r="26" spans="1:24" ht="17.25" thickTop="1" thickBot="1" x14ac:dyDescent="0.3">
      <c r="A26" s="3">
        <v>13</v>
      </c>
      <c r="B26" s="3" t="str">
        <f t="shared" si="0"/>
        <v>JOSE CIFUENTES</v>
      </c>
      <c r="C26" s="11">
        <f t="shared" si="1"/>
        <v>5</v>
      </c>
      <c r="D26" s="11">
        <f t="shared" si="2"/>
        <v>5</v>
      </c>
      <c r="E26" s="11">
        <f t="shared" si="3"/>
        <v>5</v>
      </c>
      <c r="F26" s="11">
        <f t="shared" si="4"/>
        <v>2.9</v>
      </c>
      <c r="G26" s="11">
        <f t="shared" si="5"/>
        <v>5</v>
      </c>
      <c r="H26" s="11">
        <f t="shared" si="6"/>
        <v>3.8</v>
      </c>
      <c r="I26" s="11">
        <f t="shared" si="7"/>
        <v>4.2</v>
      </c>
      <c r="J26" s="11">
        <f t="shared" si="8"/>
        <v>4</v>
      </c>
      <c r="K26" s="13">
        <f t="shared" si="14"/>
        <v>4.3624999999999998</v>
      </c>
      <c r="L26" s="13">
        <f t="shared" si="15"/>
        <v>1.3087499999999999</v>
      </c>
      <c r="M26" s="11">
        <f t="shared" si="9"/>
        <v>4.5</v>
      </c>
      <c r="N26" s="12">
        <f t="shared" si="16"/>
        <v>0.9</v>
      </c>
      <c r="O26" s="11">
        <f t="shared" si="10"/>
        <v>4</v>
      </c>
      <c r="P26" s="12">
        <f t="shared" si="17"/>
        <v>0.8</v>
      </c>
      <c r="Q26" s="11">
        <f t="shared" si="11"/>
        <v>4.0999999999999996</v>
      </c>
      <c r="R26" s="12">
        <f t="shared" si="18"/>
        <v>0.41</v>
      </c>
      <c r="S26" s="11">
        <f t="shared" si="12"/>
        <v>3.1</v>
      </c>
      <c r="T26" s="12">
        <f t="shared" si="19"/>
        <v>0.31000000000000005</v>
      </c>
      <c r="U26" s="11">
        <f t="shared" si="13"/>
        <v>4.5</v>
      </c>
      <c r="V26" s="12">
        <f t="shared" si="20"/>
        <v>0.45</v>
      </c>
      <c r="W26" s="12">
        <f t="shared" si="21"/>
        <v>4.17875</v>
      </c>
      <c r="X26" s="21" t="str">
        <f t="shared" si="22"/>
        <v>APROBO</v>
      </c>
    </row>
    <row r="27" spans="1:24" ht="17.25" thickTop="1" thickBot="1" x14ac:dyDescent="0.3">
      <c r="A27" s="2">
        <v>14</v>
      </c>
      <c r="B27" s="3" t="str">
        <f t="shared" si="0"/>
        <v>JOSE DAVID VERGARA</v>
      </c>
      <c r="C27" s="11">
        <f t="shared" si="1"/>
        <v>5</v>
      </c>
      <c r="D27" s="11">
        <f t="shared" si="2"/>
        <v>4.5</v>
      </c>
      <c r="E27" s="11">
        <f t="shared" si="3"/>
        <v>5</v>
      </c>
      <c r="F27" s="11">
        <f t="shared" si="4"/>
        <v>3.2</v>
      </c>
      <c r="G27" s="11">
        <f t="shared" si="5"/>
        <v>4.5</v>
      </c>
      <c r="H27" s="11">
        <f t="shared" si="6"/>
        <v>4</v>
      </c>
      <c r="I27" s="11">
        <f t="shared" si="7"/>
        <v>4.8</v>
      </c>
      <c r="J27" s="11">
        <f t="shared" si="8"/>
        <v>5</v>
      </c>
      <c r="K27" s="13">
        <f t="shared" si="14"/>
        <v>4.5</v>
      </c>
      <c r="L27" s="13">
        <f t="shared" si="15"/>
        <v>1.3499999999999999</v>
      </c>
      <c r="M27" s="11">
        <f t="shared" si="9"/>
        <v>3.9</v>
      </c>
      <c r="N27" s="12">
        <f t="shared" si="16"/>
        <v>0.78</v>
      </c>
      <c r="O27" s="11">
        <f t="shared" si="10"/>
        <v>3.6</v>
      </c>
      <c r="P27" s="12">
        <f t="shared" si="17"/>
        <v>0.72000000000000008</v>
      </c>
      <c r="Q27" s="11">
        <f t="shared" si="11"/>
        <v>3.8</v>
      </c>
      <c r="R27" s="12">
        <f t="shared" si="18"/>
        <v>0.38</v>
      </c>
      <c r="S27" s="11">
        <f t="shared" si="12"/>
        <v>5</v>
      </c>
      <c r="T27" s="12">
        <f t="shared" si="19"/>
        <v>0.5</v>
      </c>
      <c r="U27" s="11">
        <f t="shared" si="13"/>
        <v>3</v>
      </c>
      <c r="V27" s="12">
        <f t="shared" si="20"/>
        <v>0.30000000000000004</v>
      </c>
      <c r="W27" s="12">
        <f t="shared" si="21"/>
        <v>4.03</v>
      </c>
      <c r="X27" s="21" t="str">
        <f t="shared" si="22"/>
        <v>APROBO</v>
      </c>
    </row>
    <row r="28" spans="1:24" ht="17.25" thickTop="1" thickBot="1" x14ac:dyDescent="0.3">
      <c r="A28" s="3">
        <v>15</v>
      </c>
      <c r="B28" s="3" t="str">
        <f t="shared" si="0"/>
        <v>LAURA GONZALEZ</v>
      </c>
      <c r="C28" s="11">
        <f t="shared" si="1"/>
        <v>5</v>
      </c>
      <c r="D28" s="11">
        <f t="shared" si="2"/>
        <v>4.2</v>
      </c>
      <c r="E28" s="11">
        <f t="shared" si="3"/>
        <v>4.5</v>
      </c>
      <c r="F28" s="11">
        <f t="shared" si="4"/>
        <v>2.5</v>
      </c>
      <c r="G28" s="11">
        <f t="shared" si="5"/>
        <v>5</v>
      </c>
      <c r="H28" s="11">
        <f t="shared" si="6"/>
        <v>3.9</v>
      </c>
      <c r="I28" s="11">
        <f t="shared" si="7"/>
        <v>5</v>
      </c>
      <c r="J28" s="11">
        <f t="shared" si="8"/>
        <v>4.8</v>
      </c>
      <c r="K28" s="13">
        <f t="shared" si="14"/>
        <v>4.3624999999999998</v>
      </c>
      <c r="L28" s="13">
        <f t="shared" si="15"/>
        <v>1.3087499999999999</v>
      </c>
      <c r="M28" s="11">
        <f t="shared" si="9"/>
        <v>0</v>
      </c>
      <c r="N28" s="12">
        <f t="shared" si="16"/>
        <v>0</v>
      </c>
      <c r="O28" s="11">
        <f t="shared" si="10"/>
        <v>3.1</v>
      </c>
      <c r="P28" s="12">
        <f t="shared" si="17"/>
        <v>0.62000000000000011</v>
      </c>
      <c r="Q28" s="11">
        <f t="shared" si="11"/>
        <v>4</v>
      </c>
      <c r="R28" s="12">
        <f t="shared" si="18"/>
        <v>0.4</v>
      </c>
      <c r="S28" s="11">
        <f t="shared" si="12"/>
        <v>4.3</v>
      </c>
      <c r="T28" s="12">
        <f t="shared" si="19"/>
        <v>0.43</v>
      </c>
      <c r="U28" s="11">
        <f t="shared" si="13"/>
        <v>4</v>
      </c>
      <c r="V28" s="12">
        <f t="shared" si="20"/>
        <v>0.4</v>
      </c>
      <c r="W28" s="12">
        <f t="shared" si="21"/>
        <v>3.1587499999999999</v>
      </c>
      <c r="X28" s="21" t="str">
        <f t="shared" si="22"/>
        <v>APROBO</v>
      </c>
    </row>
    <row r="29" spans="1:24" ht="17.25" thickTop="1" thickBot="1" x14ac:dyDescent="0.3">
      <c r="A29" s="2">
        <v>16</v>
      </c>
      <c r="B29" s="3" t="str">
        <f t="shared" si="0"/>
        <v>LINA JARAMILLO</v>
      </c>
      <c r="C29" s="11">
        <f t="shared" si="1"/>
        <v>4.9000000000000004</v>
      </c>
      <c r="D29" s="11">
        <f t="shared" si="2"/>
        <v>3.2</v>
      </c>
      <c r="E29" s="11">
        <f t="shared" si="3"/>
        <v>4.9000000000000004</v>
      </c>
      <c r="F29" s="11">
        <f t="shared" si="4"/>
        <v>3.5</v>
      </c>
      <c r="G29" s="11">
        <f t="shared" si="5"/>
        <v>3.9</v>
      </c>
      <c r="H29" s="11">
        <f t="shared" si="6"/>
        <v>4.5</v>
      </c>
      <c r="I29" s="11">
        <f t="shared" si="7"/>
        <v>3.5</v>
      </c>
      <c r="J29" s="11">
        <f t="shared" si="8"/>
        <v>4.5</v>
      </c>
      <c r="K29" s="13">
        <f t="shared" si="14"/>
        <v>4.1124999999999998</v>
      </c>
      <c r="L29" s="13">
        <f t="shared" si="15"/>
        <v>1.2337499999999999</v>
      </c>
      <c r="M29" s="11">
        <f t="shared" si="9"/>
        <v>4.8</v>
      </c>
      <c r="N29" s="12">
        <f t="shared" si="16"/>
        <v>0.96</v>
      </c>
      <c r="O29" s="11">
        <f t="shared" si="10"/>
        <v>3.7</v>
      </c>
      <c r="P29" s="12">
        <f t="shared" si="17"/>
        <v>0.7400000000000001</v>
      </c>
      <c r="Q29" s="11">
        <f t="shared" si="11"/>
        <v>3.9</v>
      </c>
      <c r="R29" s="12">
        <f t="shared" si="18"/>
        <v>0.39</v>
      </c>
      <c r="S29" s="11">
        <f t="shared" si="12"/>
        <v>3.5</v>
      </c>
      <c r="T29" s="12">
        <f t="shared" si="19"/>
        <v>0.35000000000000003</v>
      </c>
      <c r="U29" s="11">
        <f t="shared" si="13"/>
        <v>3.5</v>
      </c>
      <c r="V29" s="12">
        <f t="shared" si="20"/>
        <v>0.35000000000000003</v>
      </c>
      <c r="W29" s="12">
        <f t="shared" si="21"/>
        <v>4.0237499999999997</v>
      </c>
      <c r="X29" s="21" t="str">
        <f t="shared" si="22"/>
        <v>APROBO</v>
      </c>
    </row>
    <row r="30" spans="1:24" ht="17.25" thickTop="1" thickBot="1" x14ac:dyDescent="0.3">
      <c r="A30" s="3">
        <v>17</v>
      </c>
      <c r="B30" s="3" t="str">
        <f t="shared" si="0"/>
        <v>OSMAIRA VELEZ</v>
      </c>
      <c r="C30" s="11">
        <f t="shared" si="1"/>
        <v>3.9</v>
      </c>
      <c r="D30" s="11">
        <f t="shared" si="2"/>
        <v>5</v>
      </c>
      <c r="E30" s="11">
        <f t="shared" si="3"/>
        <v>4.8</v>
      </c>
      <c r="F30" s="11">
        <f t="shared" si="4"/>
        <v>4</v>
      </c>
      <c r="G30" s="11">
        <f t="shared" si="5"/>
        <v>5</v>
      </c>
      <c r="H30" s="11">
        <f t="shared" si="6"/>
        <v>5</v>
      </c>
      <c r="I30" s="11">
        <f t="shared" si="7"/>
        <v>2.2999999999999998</v>
      </c>
      <c r="J30" s="11">
        <f t="shared" si="8"/>
        <v>5</v>
      </c>
      <c r="K30" s="13">
        <f t="shared" si="14"/>
        <v>4.375</v>
      </c>
      <c r="L30" s="13">
        <f t="shared" si="15"/>
        <v>1.3125</v>
      </c>
      <c r="M30" s="11">
        <f t="shared" si="9"/>
        <v>3.7</v>
      </c>
      <c r="N30" s="12">
        <f t="shared" si="16"/>
        <v>0.7400000000000001</v>
      </c>
      <c r="O30" s="11">
        <f t="shared" si="10"/>
        <v>4.5</v>
      </c>
      <c r="P30" s="12">
        <f t="shared" si="17"/>
        <v>0.9</v>
      </c>
      <c r="Q30" s="11">
        <f t="shared" si="11"/>
        <v>4.5</v>
      </c>
      <c r="R30" s="12">
        <f t="shared" si="18"/>
        <v>0.45</v>
      </c>
      <c r="S30" s="11">
        <f t="shared" si="12"/>
        <v>4.0999999999999996</v>
      </c>
      <c r="T30" s="12">
        <f t="shared" si="19"/>
        <v>0.41</v>
      </c>
      <c r="U30" s="11">
        <f t="shared" si="13"/>
        <v>4.5</v>
      </c>
      <c r="V30" s="12">
        <f t="shared" si="20"/>
        <v>0.45</v>
      </c>
      <c r="W30" s="12">
        <f t="shared" si="21"/>
        <v>4.2625000000000002</v>
      </c>
      <c r="X30" s="21" t="str">
        <f t="shared" si="22"/>
        <v>APROBO</v>
      </c>
    </row>
    <row r="31" spans="1:24" ht="17.25" thickTop="1" thickBot="1" x14ac:dyDescent="0.3">
      <c r="A31" s="2">
        <v>18</v>
      </c>
      <c r="B31" s="3" t="str">
        <f t="shared" si="0"/>
        <v>PABLO GOMEZ</v>
      </c>
      <c r="C31" s="11">
        <f t="shared" si="1"/>
        <v>3.8</v>
      </c>
      <c r="D31" s="11">
        <f t="shared" si="2"/>
        <v>4.8</v>
      </c>
      <c r="E31" s="11">
        <f t="shared" si="3"/>
        <v>4.5999999999999996</v>
      </c>
      <c r="F31" s="11">
        <f t="shared" si="4"/>
        <v>5</v>
      </c>
      <c r="G31" s="11">
        <f t="shared" si="5"/>
        <v>5</v>
      </c>
      <c r="H31" s="11">
        <f t="shared" si="6"/>
        <v>3.4</v>
      </c>
      <c r="I31" s="11">
        <f t="shared" si="7"/>
        <v>2.9</v>
      </c>
      <c r="J31" s="11">
        <f t="shared" si="8"/>
        <v>1</v>
      </c>
      <c r="K31" s="13">
        <f t="shared" si="14"/>
        <v>3.8124999999999996</v>
      </c>
      <c r="L31" s="13">
        <f t="shared" si="15"/>
        <v>1.1437499999999998</v>
      </c>
      <c r="M31" s="11">
        <f t="shared" si="9"/>
        <v>3.8</v>
      </c>
      <c r="N31" s="12">
        <f t="shared" si="16"/>
        <v>0.76</v>
      </c>
      <c r="O31" s="11">
        <f t="shared" si="10"/>
        <v>5</v>
      </c>
      <c r="P31" s="12">
        <f t="shared" si="17"/>
        <v>1</v>
      </c>
      <c r="Q31" s="11">
        <f t="shared" si="11"/>
        <v>5</v>
      </c>
      <c r="R31" s="12">
        <f t="shared" si="18"/>
        <v>0.5</v>
      </c>
      <c r="S31" s="11">
        <f t="shared" si="12"/>
        <v>3.8</v>
      </c>
      <c r="T31" s="12">
        <f t="shared" si="19"/>
        <v>0.38</v>
      </c>
      <c r="U31" s="11">
        <f t="shared" si="13"/>
        <v>4.5</v>
      </c>
      <c r="V31" s="12">
        <f t="shared" si="20"/>
        <v>0.45</v>
      </c>
      <c r="W31" s="12">
        <f t="shared" si="21"/>
        <v>4.2337499999999997</v>
      </c>
      <c r="X31" s="21" t="str">
        <f t="shared" si="22"/>
        <v>APROBO</v>
      </c>
    </row>
    <row r="32" spans="1:24" ht="17.25" thickTop="1" thickBot="1" x14ac:dyDescent="0.3">
      <c r="A32" s="3">
        <v>19</v>
      </c>
      <c r="B32" s="3" t="str">
        <f t="shared" si="0"/>
        <v>ROBINSON VARGAS</v>
      </c>
      <c r="C32" s="11">
        <f t="shared" si="1"/>
        <v>5</v>
      </c>
      <c r="D32" s="11">
        <f t="shared" si="2"/>
        <v>4.9000000000000004</v>
      </c>
      <c r="E32" s="11">
        <f t="shared" si="3"/>
        <v>4.2</v>
      </c>
      <c r="F32" s="11">
        <f t="shared" si="4"/>
        <v>4</v>
      </c>
      <c r="G32" s="11">
        <f t="shared" si="5"/>
        <v>4.8</v>
      </c>
      <c r="H32" s="11">
        <f t="shared" si="6"/>
        <v>5</v>
      </c>
      <c r="I32" s="11">
        <f t="shared" si="7"/>
        <v>4.5999999999999996</v>
      </c>
      <c r="J32" s="11">
        <f t="shared" si="8"/>
        <v>4.5</v>
      </c>
      <c r="K32" s="13">
        <f t="shared" si="14"/>
        <v>4.625</v>
      </c>
      <c r="L32" s="13">
        <f t="shared" si="15"/>
        <v>1.3875</v>
      </c>
      <c r="M32" s="11">
        <f t="shared" si="9"/>
        <v>3.5</v>
      </c>
      <c r="N32" s="12">
        <f t="shared" si="16"/>
        <v>0.70000000000000007</v>
      </c>
      <c r="O32" s="11">
        <f t="shared" si="10"/>
        <v>5</v>
      </c>
      <c r="P32" s="12">
        <f t="shared" si="17"/>
        <v>1</v>
      </c>
      <c r="Q32" s="11">
        <f t="shared" si="11"/>
        <v>4</v>
      </c>
      <c r="R32" s="12">
        <f t="shared" si="18"/>
        <v>0.4</v>
      </c>
      <c r="S32" s="11">
        <f t="shared" si="12"/>
        <v>4</v>
      </c>
      <c r="T32" s="12">
        <f t="shared" si="19"/>
        <v>0.4</v>
      </c>
      <c r="U32" s="11">
        <f t="shared" si="13"/>
        <v>4.5</v>
      </c>
      <c r="V32" s="12">
        <f t="shared" si="20"/>
        <v>0.45</v>
      </c>
      <c r="W32" s="12">
        <f t="shared" si="21"/>
        <v>4.3374999999999995</v>
      </c>
      <c r="X32" s="21" t="str">
        <f t="shared" si="22"/>
        <v>APROBO</v>
      </c>
    </row>
    <row r="33" spans="1:24" ht="17.25" thickTop="1" thickBot="1" x14ac:dyDescent="0.3">
      <c r="A33" s="3">
        <v>20</v>
      </c>
      <c r="B33" s="3" t="str">
        <f t="shared" si="0"/>
        <v>SANDRA MONTOYA</v>
      </c>
      <c r="C33" s="11">
        <f t="shared" si="1"/>
        <v>4</v>
      </c>
      <c r="D33" s="11">
        <f t="shared" si="2"/>
        <v>5</v>
      </c>
      <c r="E33" s="11">
        <f t="shared" si="3"/>
        <v>3.6</v>
      </c>
      <c r="F33" s="11">
        <f t="shared" si="4"/>
        <v>4</v>
      </c>
      <c r="G33" s="11">
        <f t="shared" si="5"/>
        <v>4.8</v>
      </c>
      <c r="H33" s="11">
        <f t="shared" si="6"/>
        <v>3.2</v>
      </c>
      <c r="I33" s="11">
        <f t="shared" si="7"/>
        <v>4.5</v>
      </c>
      <c r="J33" s="11">
        <f t="shared" si="8"/>
        <v>4.5999999999999996</v>
      </c>
      <c r="K33" s="13">
        <f t="shared" si="14"/>
        <v>4.2125000000000004</v>
      </c>
      <c r="L33" s="13">
        <f t="shared" si="15"/>
        <v>1.2637500000000002</v>
      </c>
      <c r="M33" s="11">
        <f t="shared" si="9"/>
        <v>4</v>
      </c>
      <c r="N33" s="12">
        <f t="shared" si="16"/>
        <v>0.8</v>
      </c>
      <c r="O33" s="11">
        <f t="shared" si="10"/>
        <v>5</v>
      </c>
      <c r="P33" s="12">
        <f t="shared" si="17"/>
        <v>1</v>
      </c>
      <c r="Q33" s="11">
        <f t="shared" si="11"/>
        <v>4</v>
      </c>
      <c r="R33" s="12">
        <f t="shared" si="18"/>
        <v>0.4</v>
      </c>
      <c r="S33" s="11">
        <f t="shared" si="12"/>
        <v>3.9</v>
      </c>
      <c r="T33" s="12">
        <f t="shared" si="19"/>
        <v>0.39</v>
      </c>
      <c r="U33" s="11">
        <f t="shared" si="13"/>
        <v>3.5</v>
      </c>
      <c r="V33" s="12">
        <f t="shared" si="20"/>
        <v>0.35000000000000003</v>
      </c>
      <c r="W33" s="12">
        <f t="shared" si="21"/>
        <v>4.2037500000000003</v>
      </c>
      <c r="X33" s="21" t="str">
        <f t="shared" si="22"/>
        <v>APROBO</v>
      </c>
    </row>
    <row r="34" spans="1:24" ht="17.25" thickTop="1" thickBot="1" x14ac:dyDescent="0.3">
      <c r="S34" s="4"/>
    </row>
    <row r="35" spans="1:24" ht="17.25" thickTop="1" thickBot="1" x14ac:dyDescent="0.3">
      <c r="W35" s="17" t="s">
        <v>34</v>
      </c>
      <c r="X35" s="15">
        <f>MAX(W14:W33)</f>
        <v>4.5025000000000004</v>
      </c>
    </row>
    <row r="36" spans="1:24" ht="17.25" thickTop="1" thickBot="1" x14ac:dyDescent="0.3">
      <c r="W36" s="17" t="s">
        <v>35</v>
      </c>
      <c r="X36" s="15">
        <f>MIN(W14:W33)</f>
        <v>2.4125000000000001</v>
      </c>
    </row>
    <row r="37" spans="1:24" ht="17.25" thickTop="1" thickBot="1" x14ac:dyDescent="0.3">
      <c r="W37" s="17" t="s">
        <v>36</v>
      </c>
      <c r="X37" s="15">
        <f>AVERAGE(W14:W33)</f>
        <v>3.8843750000000008</v>
      </c>
    </row>
    <row r="38" spans="1:24" ht="16.5" thickTop="1" x14ac:dyDescent="0.25">
      <c r="T38" s="16"/>
    </row>
  </sheetData>
  <mergeCells count="4">
    <mergeCell ref="A9:X10"/>
    <mergeCell ref="A11:X11"/>
    <mergeCell ref="C12:J12"/>
    <mergeCell ref="C13:J13"/>
  </mergeCell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P300"/>
  <sheetViews>
    <sheetView tabSelected="1" topLeftCell="A157" zoomScale="85" zoomScaleNormal="85" workbookViewId="0">
      <selection activeCell="H165" sqref="H165"/>
    </sheetView>
  </sheetViews>
  <sheetFormatPr baseColWidth="10" defaultRowHeight="15" x14ac:dyDescent="0.25"/>
  <cols>
    <col min="1" max="1" width="13.28515625" customWidth="1"/>
    <col min="2" max="2" width="5.140625" customWidth="1"/>
    <col min="3" max="3" width="12.85546875" bestFit="1" customWidth="1"/>
    <col min="4" max="4" width="49.85546875" customWidth="1"/>
    <col min="5" max="5" width="3.7109375" customWidth="1"/>
  </cols>
  <sheetData>
    <row r="2" spans="2:16" x14ac:dyDescent="0.25">
      <c r="B2" s="22"/>
      <c r="C2" s="22"/>
      <c r="D2" s="22"/>
      <c r="E2" s="22"/>
    </row>
    <row r="3" spans="2:16" x14ac:dyDescent="0.25">
      <c r="B3" s="22"/>
      <c r="C3" s="37" t="s">
        <v>50</v>
      </c>
      <c r="D3" s="38" t="s">
        <v>54</v>
      </c>
      <c r="E3" s="22"/>
    </row>
    <row r="4" spans="2:16" x14ac:dyDescent="0.25">
      <c r="B4" s="22"/>
      <c r="C4" s="37"/>
      <c r="D4" s="38"/>
      <c r="E4" s="22"/>
    </row>
    <row r="5" spans="2:16" x14ac:dyDescent="0.25">
      <c r="B5" s="22"/>
      <c r="C5" s="37"/>
      <c r="D5" s="38"/>
      <c r="E5" s="22"/>
    </row>
    <row r="6" spans="2:16" x14ac:dyDescent="0.25">
      <c r="B6" s="22"/>
      <c r="C6" t="s">
        <v>37</v>
      </c>
      <c r="D6">
        <v>1</v>
      </c>
      <c r="E6" s="22"/>
      <c r="H6" s="39" t="s">
        <v>46</v>
      </c>
      <c r="I6" s="39"/>
      <c r="J6" s="39"/>
      <c r="K6" s="39"/>
      <c r="L6" s="39"/>
      <c r="M6" s="39"/>
      <c r="N6" s="39"/>
      <c r="O6" s="39"/>
      <c r="P6" s="39"/>
    </row>
    <row r="7" spans="2:16" x14ac:dyDescent="0.25">
      <c r="B7" s="22"/>
      <c r="C7" t="s">
        <v>38</v>
      </c>
      <c r="D7" t="str">
        <f>IF(ISBLANK(D6),"",IF(ISERROR(VLOOKUP(D6,planillanotas,2,FALSE)),"",VLOOKUP(D6,planillanotas,2,FALSE)))</f>
        <v>ALEJANDRO SEPULVEDA</v>
      </c>
      <c r="E7" s="22"/>
      <c r="H7" s="39"/>
      <c r="I7" s="39"/>
      <c r="J7" s="39"/>
      <c r="K7" s="39"/>
      <c r="L7" s="39"/>
      <c r="M7" s="39"/>
      <c r="N7" s="39"/>
      <c r="O7" s="39"/>
      <c r="P7" s="39"/>
    </row>
    <row r="8" spans="2:16" x14ac:dyDescent="0.25">
      <c r="B8" s="22"/>
      <c r="C8" t="s">
        <v>39</v>
      </c>
      <c r="D8" s="27">
        <f>IF(ISBLANK(D6),"",IF(ISERROR(VLOOKUP(D6,planillanotas,11,FALSE)),"",VLOOKUP(D6,planillanotas,11,FALSE)))</f>
        <v>3.7249999999999996</v>
      </c>
      <c r="E8" s="22"/>
      <c r="H8" s="39"/>
      <c r="I8" s="39"/>
      <c r="J8" s="39"/>
      <c r="K8" s="39"/>
      <c r="L8" s="39"/>
      <c r="M8" s="39"/>
      <c r="N8" s="39"/>
      <c r="O8" s="39"/>
      <c r="P8" s="39"/>
    </row>
    <row r="9" spans="2:16" x14ac:dyDescent="0.25">
      <c r="B9" s="22"/>
      <c r="C9" t="s">
        <v>40</v>
      </c>
      <c r="D9" s="27">
        <f>IF(ISBLANK(D6),"",IF(ISERROR(VLOOKUP(D6,planillanotas,13,FALSE)),"",VLOOKUP(D6,planillanotas,13,FALSE)))</f>
        <v>3.8</v>
      </c>
      <c r="E9" s="22"/>
      <c r="H9" s="39"/>
      <c r="I9" s="39"/>
      <c r="J9" s="39"/>
      <c r="K9" s="39"/>
      <c r="L9" s="39"/>
      <c r="M9" s="39"/>
      <c r="N9" s="39"/>
      <c r="O9" s="39"/>
      <c r="P9" s="39"/>
    </row>
    <row r="10" spans="2:16" x14ac:dyDescent="0.25">
      <c r="B10" s="22"/>
      <c r="C10" t="s">
        <v>53</v>
      </c>
      <c r="D10" s="27">
        <f>IF(ISBLANK(D6),"",IF(ISERROR(VLOOKUP(D6,planillanotas,15,FALSE)),"",VLOOKUP(D6,planillanotas,15,FALSE)))</f>
        <v>4.3</v>
      </c>
      <c r="E10" s="22"/>
      <c r="H10" s="39"/>
      <c r="I10" s="39"/>
      <c r="J10" s="39"/>
      <c r="K10" s="39"/>
      <c r="L10" s="39"/>
      <c r="M10" s="39"/>
      <c r="N10" s="39"/>
      <c r="O10" s="39"/>
      <c r="P10" s="39"/>
    </row>
    <row r="11" spans="2:16" x14ac:dyDescent="0.25">
      <c r="B11" s="22"/>
      <c r="C11" t="s">
        <v>41</v>
      </c>
      <c r="D11" s="27">
        <f>IF(ISBLANK(D6),"",IF(ISERROR(VLOOKUP(D6,planillanotas,17,FALSE)),"",VLOOKUP(D6,planillanotas,17,FALSE)))</f>
        <v>3.4</v>
      </c>
      <c r="E11" s="22"/>
      <c r="H11" s="39"/>
      <c r="I11" s="39"/>
      <c r="J11" s="39"/>
      <c r="K11" s="39"/>
      <c r="L11" s="39"/>
      <c r="M11" s="39"/>
      <c r="N11" s="39"/>
      <c r="O11" s="39"/>
      <c r="P11" s="39"/>
    </row>
    <row r="12" spans="2:16" x14ac:dyDescent="0.25">
      <c r="B12" s="22"/>
      <c r="C12" t="s">
        <v>42</v>
      </c>
      <c r="D12" s="27">
        <f>IF(ISBLANK(D6),"",IF(ISERROR(VLOOKUP(D6,planillanotas,21,FALSE)),"",VLOOKUP(D6,planillanotas,21,FALSE)))</f>
        <v>3.5</v>
      </c>
      <c r="E12" s="22"/>
    </row>
    <row r="13" spans="2:16" x14ac:dyDescent="0.25">
      <c r="B13" s="22"/>
      <c r="C13" t="s">
        <v>43</v>
      </c>
      <c r="D13" s="27">
        <f>IF(ISBLANK(D6),"",IF(ISERROR(VLOOKUP(D6,planillanotas,23,FALSE)),"",VLOOKUP(D6,planillanotas,23,FALSE)))</f>
        <v>3.7174999999999998</v>
      </c>
      <c r="E13" s="22"/>
    </row>
    <row r="14" spans="2:16" x14ac:dyDescent="0.25">
      <c r="B14" s="22"/>
      <c r="E14" s="22"/>
    </row>
    <row r="15" spans="2:16" ht="15" customHeight="1" x14ac:dyDescent="0.25">
      <c r="B15" s="22"/>
      <c r="C15" s="22"/>
      <c r="D15" s="22"/>
      <c r="E15" s="22"/>
    </row>
    <row r="17" spans="2:5" ht="15" customHeight="1" x14ac:dyDescent="0.25">
      <c r="B17" s="22"/>
      <c r="C17" s="22"/>
      <c r="D17" s="22"/>
      <c r="E17" s="22"/>
    </row>
    <row r="18" spans="2:5" x14ac:dyDescent="0.25">
      <c r="B18" s="22"/>
      <c r="C18" s="37" t="s">
        <v>50</v>
      </c>
      <c r="D18" s="38" t="s">
        <v>54</v>
      </c>
      <c r="E18" s="22"/>
    </row>
    <row r="19" spans="2:5" x14ac:dyDescent="0.25">
      <c r="B19" s="22"/>
      <c r="C19" s="37"/>
      <c r="D19" s="38"/>
      <c r="E19" s="22"/>
    </row>
    <row r="20" spans="2:5" x14ac:dyDescent="0.25">
      <c r="B20" s="22"/>
      <c r="C20" s="37"/>
      <c r="D20" s="38"/>
      <c r="E20" s="22"/>
    </row>
    <row r="21" spans="2:5" x14ac:dyDescent="0.25">
      <c r="B21" s="22"/>
      <c r="C21" t="s">
        <v>37</v>
      </c>
      <c r="D21">
        <v>2</v>
      </c>
      <c r="E21" s="22"/>
    </row>
    <row r="22" spans="2:5" x14ac:dyDescent="0.25">
      <c r="B22" s="22"/>
      <c r="C22" t="s">
        <v>38</v>
      </c>
      <c r="D22" t="str">
        <f>IF(ISBLANK(D21),"",IF(ISERROR(VLOOKUP(D21,planillanotas,2,FALSE)),"",VLOOKUP(D21,planillanotas,2,FALSE)))</f>
        <v>CARLOS JARAMILLO</v>
      </c>
      <c r="E22" s="22"/>
    </row>
    <row r="23" spans="2:5" x14ac:dyDescent="0.25">
      <c r="B23" s="22"/>
      <c r="C23" t="s">
        <v>39</v>
      </c>
      <c r="D23" s="27">
        <f>IF(ISBLANK(D21),"",IF(ISERROR(VLOOKUP(D21,planillanotas,11,FALSE)),"",VLOOKUP(D21,planillanotas,11,FALSE)))</f>
        <v>3.6</v>
      </c>
      <c r="E23" s="22"/>
    </row>
    <row r="24" spans="2:5" x14ac:dyDescent="0.25">
      <c r="B24" s="22"/>
      <c r="C24" t="s">
        <v>40</v>
      </c>
      <c r="D24" s="27">
        <f>IF(ISBLANK(D21),"",IF(ISERROR(VLOOKUP(D21,planillanotas,13,FALSE)),"",VLOOKUP(D21,planillanotas,13,FALSE)))</f>
        <v>4.5999999999999996</v>
      </c>
      <c r="E24" s="22"/>
    </row>
    <row r="25" spans="2:5" x14ac:dyDescent="0.25">
      <c r="B25" s="22"/>
      <c r="C25" t="s">
        <v>53</v>
      </c>
      <c r="D25" s="27">
        <f>IF(ISBLANK(D21),"",IF(ISERROR(VLOOKUP(D21,planillanotas,15,FALSE)),"",VLOOKUP(D21,planillanotas,15,FALSE)))</f>
        <v>3.2</v>
      </c>
      <c r="E25" s="22"/>
    </row>
    <row r="26" spans="2:5" x14ac:dyDescent="0.25">
      <c r="B26" s="22"/>
      <c r="C26" t="s">
        <v>41</v>
      </c>
      <c r="D26" s="27">
        <f>IF(ISBLANK(D21),"",IF(ISERROR(VLOOKUP(D21,planillanotas,17,FALSE)),"",VLOOKUP(D21,planillanotas,17,FALSE)))</f>
        <v>2.5</v>
      </c>
      <c r="E26" s="22"/>
    </row>
    <row r="27" spans="2:5" x14ac:dyDescent="0.25">
      <c r="B27" s="22"/>
      <c r="C27" t="s">
        <v>42</v>
      </c>
      <c r="D27" s="27">
        <f>IF(ISBLANK(D21),"",IF(ISERROR(VLOOKUP(D21,planillanotas,21,FALSE)),"",VLOOKUP(D21,planillanotas,21,FALSE)))</f>
        <v>4</v>
      </c>
      <c r="E27" s="22"/>
    </row>
    <row r="28" spans="2:5" x14ac:dyDescent="0.25">
      <c r="B28" s="22"/>
      <c r="C28" t="s">
        <v>43</v>
      </c>
      <c r="D28" s="27">
        <f>IF(ISBLANK(D21),"",IF(ISERROR(VLOOKUP(D21,planillanotas,23,FALSE)),"",VLOOKUP(D21,planillanotas,23,FALSE)))</f>
        <v>3.71</v>
      </c>
      <c r="E28" s="22"/>
    </row>
    <row r="29" spans="2:5" x14ac:dyDescent="0.25">
      <c r="B29" s="22"/>
      <c r="E29" s="22"/>
    </row>
    <row r="30" spans="2:5" x14ac:dyDescent="0.25">
      <c r="B30" s="22"/>
      <c r="C30" s="22"/>
      <c r="D30" s="22"/>
      <c r="E30" s="22"/>
    </row>
    <row r="32" spans="2:5" x14ac:dyDescent="0.25">
      <c r="B32" s="22"/>
      <c r="C32" s="22"/>
      <c r="D32" s="22"/>
      <c r="E32" s="22"/>
    </row>
    <row r="33" spans="2:5" x14ac:dyDescent="0.25">
      <c r="B33" s="22"/>
      <c r="C33" s="37" t="s">
        <v>50</v>
      </c>
      <c r="D33" s="38" t="s">
        <v>54</v>
      </c>
      <c r="E33" s="22"/>
    </row>
    <row r="34" spans="2:5" x14ac:dyDescent="0.25">
      <c r="B34" s="22"/>
      <c r="C34" s="37"/>
      <c r="D34" s="38"/>
      <c r="E34" s="22"/>
    </row>
    <row r="35" spans="2:5" x14ac:dyDescent="0.25">
      <c r="B35" s="22"/>
      <c r="C35" s="37"/>
      <c r="D35" s="38"/>
      <c r="E35" s="22"/>
    </row>
    <row r="36" spans="2:5" x14ac:dyDescent="0.25">
      <c r="B36" s="22"/>
      <c r="C36" t="s">
        <v>37</v>
      </c>
      <c r="D36">
        <v>3</v>
      </c>
      <c r="E36" s="22"/>
    </row>
    <row r="37" spans="2:5" x14ac:dyDescent="0.25">
      <c r="B37" s="22"/>
      <c r="C37" t="s">
        <v>38</v>
      </c>
      <c r="D37" t="str">
        <f>IF(ISBLANK(D36),"",IF(ISERROR(VLOOKUP(D36,planillanotas,2,FALSE)),"",VLOOKUP(D36,planillanotas,2,FALSE)))</f>
        <v>CARLOS VERGARA</v>
      </c>
      <c r="E37" s="22"/>
    </row>
    <row r="38" spans="2:5" x14ac:dyDescent="0.25">
      <c r="B38" s="22"/>
      <c r="C38" t="s">
        <v>39</v>
      </c>
      <c r="D38" s="27">
        <f>IF(ISBLANK(D36),"",IF(ISERROR(VLOOKUP(D36,planillanotas,11,FALSE)),"",VLOOKUP(D36,planillanotas,11,FALSE)))</f>
        <v>4.5374999999999996</v>
      </c>
      <c r="E38" s="22"/>
    </row>
    <row r="39" spans="2:5" x14ac:dyDescent="0.25">
      <c r="B39" s="22"/>
      <c r="C39" t="s">
        <v>40</v>
      </c>
      <c r="D39" s="27">
        <f>IF(ISBLANK(D36),"",IF(ISERROR(VLOOKUP(D36,planillanotas,13,FALSE)),"",VLOOKUP(D36,planillanotas,13,FALSE)))</f>
        <v>4.5</v>
      </c>
      <c r="E39" s="22"/>
    </row>
    <row r="40" spans="2:5" x14ac:dyDescent="0.25">
      <c r="B40" s="22"/>
      <c r="C40" t="s">
        <v>53</v>
      </c>
      <c r="D40" s="27">
        <f>IF(ISBLANK(D36),"",IF(ISERROR(VLOOKUP(D36,planillanotas,15,FALSE)),"",VLOOKUP(D36,planillanotas,15,FALSE)))</f>
        <v>4.5999999999999996</v>
      </c>
      <c r="E40" s="22"/>
    </row>
    <row r="41" spans="2:5" x14ac:dyDescent="0.25">
      <c r="B41" s="22"/>
      <c r="C41" t="s">
        <v>41</v>
      </c>
      <c r="D41" s="27">
        <f>IF(ISBLANK(D36),"",IF(ISERROR(VLOOKUP(D36,planillanotas,17,FALSE)),"",VLOOKUP(D36,planillanotas,17,FALSE)))</f>
        <v>3.8</v>
      </c>
      <c r="E41" s="22"/>
    </row>
    <row r="42" spans="2:5" x14ac:dyDescent="0.25">
      <c r="B42" s="22"/>
      <c r="C42" t="s">
        <v>42</v>
      </c>
      <c r="D42" s="27">
        <f>IF(ISBLANK(D36),"",IF(ISERROR(VLOOKUP(D36,planillanotas,21,FALSE)),"",VLOOKUP(D36,planillanotas,21,FALSE)))</f>
        <v>4</v>
      </c>
      <c r="E42" s="22"/>
    </row>
    <row r="43" spans="2:5" x14ac:dyDescent="0.25">
      <c r="B43" s="22"/>
      <c r="C43" t="s">
        <v>43</v>
      </c>
      <c r="D43" s="27">
        <f>IF(ISBLANK(D36),"",IF(ISERROR(VLOOKUP(D36,planillanotas,23,FALSE)),"",VLOOKUP(D36,planillanotas,23,FALSE)))</f>
        <v>4.4112499999999999</v>
      </c>
      <c r="E43" s="22"/>
    </row>
    <row r="44" spans="2:5" x14ac:dyDescent="0.25">
      <c r="B44" s="22"/>
      <c r="E44" s="22"/>
    </row>
    <row r="45" spans="2:5" x14ac:dyDescent="0.25">
      <c r="B45" s="22"/>
      <c r="C45" s="22"/>
      <c r="D45" s="22"/>
      <c r="E45" s="22"/>
    </row>
    <row r="47" spans="2:5" x14ac:dyDescent="0.25">
      <c r="B47" s="22"/>
      <c r="C47" s="22"/>
      <c r="D47" s="22"/>
      <c r="E47" s="22"/>
    </row>
    <row r="48" spans="2:5" x14ac:dyDescent="0.25">
      <c r="B48" s="22"/>
      <c r="C48" s="37" t="s">
        <v>50</v>
      </c>
      <c r="D48" s="38" t="s">
        <v>54</v>
      </c>
      <c r="E48" s="22"/>
    </row>
    <row r="49" spans="2:5" x14ac:dyDescent="0.25">
      <c r="B49" s="22"/>
      <c r="C49" s="37"/>
      <c r="D49" s="38"/>
      <c r="E49" s="22"/>
    </row>
    <row r="50" spans="2:5" x14ac:dyDescent="0.25">
      <c r="B50" s="22"/>
      <c r="C50" s="37"/>
      <c r="D50" s="38"/>
      <c r="E50" s="22"/>
    </row>
    <row r="51" spans="2:5" x14ac:dyDescent="0.25">
      <c r="B51" s="22"/>
      <c r="C51" t="s">
        <v>37</v>
      </c>
      <c r="D51">
        <v>4</v>
      </c>
      <c r="E51" s="22"/>
    </row>
    <row r="52" spans="2:5" x14ac:dyDescent="0.25">
      <c r="B52" s="22"/>
      <c r="C52" t="s">
        <v>38</v>
      </c>
      <c r="D52" t="str">
        <f>IF(ISBLANK(D51),"",IF(ISERROR(VLOOKUP(D51,planillanotas,2,FALSE)),"",VLOOKUP(D51,planillanotas,2,FALSE)))</f>
        <v>CESAR GUARIN</v>
      </c>
      <c r="E52" s="22"/>
    </row>
    <row r="53" spans="2:5" x14ac:dyDescent="0.25">
      <c r="B53" s="22"/>
      <c r="C53" t="s">
        <v>39</v>
      </c>
      <c r="D53" s="27">
        <f>IF(ISBLANK(D51),"",IF(ISERROR(VLOOKUP(D51,planillanotas,11,FALSE)),"",VLOOKUP(D51,planillanotas,11,FALSE)))</f>
        <v>3.9624999999999999</v>
      </c>
      <c r="E53" s="22"/>
    </row>
    <row r="54" spans="2:5" x14ac:dyDescent="0.25">
      <c r="B54" s="22"/>
      <c r="C54" t="s">
        <v>40</v>
      </c>
      <c r="D54" s="27">
        <f>IF(ISBLANK(D51),"",IF(ISERROR(VLOOKUP(D51,planillanotas,13,FALSE)),"",VLOOKUP(D51,planillanotas,13,FALSE)))</f>
        <v>2.9</v>
      </c>
      <c r="E54" s="22"/>
    </row>
    <row r="55" spans="2:5" x14ac:dyDescent="0.25">
      <c r="B55" s="22"/>
      <c r="C55" t="s">
        <v>53</v>
      </c>
      <c r="D55" s="27">
        <f>IF(ISBLANK(D51),"",IF(ISERROR(VLOOKUP(D51,planillanotas,15,FALSE)),"",VLOOKUP(D51,planillanotas,15,FALSE)))</f>
        <v>3</v>
      </c>
      <c r="E55" s="22"/>
    </row>
    <row r="56" spans="2:5" x14ac:dyDescent="0.25">
      <c r="B56" s="22"/>
      <c r="C56" t="s">
        <v>41</v>
      </c>
      <c r="D56" s="27">
        <f>IF(ISBLANK(D51),"",IF(ISERROR(VLOOKUP(D51,planillanotas,17,FALSE)),"",VLOOKUP(D51,planillanotas,17,FALSE)))</f>
        <v>4.5</v>
      </c>
      <c r="E56" s="22"/>
    </row>
    <row r="57" spans="2:5" x14ac:dyDescent="0.25">
      <c r="B57" s="22"/>
      <c r="C57" t="s">
        <v>42</v>
      </c>
      <c r="D57" s="27">
        <f>IF(ISBLANK(D51),"",IF(ISERROR(VLOOKUP(D51,planillanotas,21,FALSE)),"",VLOOKUP(D51,planillanotas,21,FALSE)))</f>
        <v>3.5</v>
      </c>
      <c r="E57" s="22"/>
    </row>
    <row r="58" spans="2:5" x14ac:dyDescent="0.25">
      <c r="B58" s="22"/>
      <c r="C58" t="s">
        <v>43</v>
      </c>
      <c r="D58" s="27">
        <f>IF(ISBLANK(D51),"",IF(ISERROR(VLOOKUP(D51,planillanotas,23,FALSE)),"",VLOOKUP(D51,planillanotas,23,FALSE)))</f>
        <v>3.2687500000000003</v>
      </c>
      <c r="E58" s="22"/>
    </row>
    <row r="59" spans="2:5" x14ac:dyDescent="0.25">
      <c r="B59" s="22"/>
      <c r="E59" s="22"/>
    </row>
    <row r="60" spans="2:5" x14ac:dyDescent="0.25">
      <c r="B60" s="22"/>
      <c r="C60" s="22"/>
      <c r="D60" s="22"/>
      <c r="E60" s="22"/>
    </row>
    <row r="62" spans="2:5" x14ac:dyDescent="0.25">
      <c r="B62" s="22"/>
      <c r="C62" s="22"/>
      <c r="D62" s="22"/>
      <c r="E62" s="22"/>
    </row>
    <row r="63" spans="2:5" x14ac:dyDescent="0.25">
      <c r="B63" s="22"/>
      <c r="C63" s="37" t="s">
        <v>50</v>
      </c>
      <c r="D63" s="38" t="s">
        <v>54</v>
      </c>
      <c r="E63" s="22"/>
    </row>
    <row r="64" spans="2:5" x14ac:dyDescent="0.25">
      <c r="B64" s="22"/>
      <c r="C64" s="37"/>
      <c r="D64" s="38"/>
      <c r="E64" s="22"/>
    </row>
    <row r="65" spans="2:5" x14ac:dyDescent="0.25">
      <c r="B65" s="22"/>
      <c r="C65" s="37"/>
      <c r="D65" s="38"/>
      <c r="E65" s="22"/>
    </row>
    <row r="66" spans="2:5" x14ac:dyDescent="0.25">
      <c r="B66" s="22"/>
      <c r="C66" t="s">
        <v>37</v>
      </c>
      <c r="D66">
        <v>5</v>
      </c>
      <c r="E66" s="22"/>
    </row>
    <row r="67" spans="2:5" x14ac:dyDescent="0.25">
      <c r="B67" s="22"/>
      <c r="C67" t="s">
        <v>38</v>
      </c>
      <c r="D67" t="str">
        <f>IF(ISBLANK(D66),"",IF(ISERROR(VLOOKUP(D66,planillanotas,2,FALSE)),"",VLOOKUP(D66,planillanotas,2,FALSE)))</f>
        <v>CLAUDIA MONTES</v>
      </c>
      <c r="E67" s="22"/>
    </row>
    <row r="68" spans="2:5" x14ac:dyDescent="0.25">
      <c r="B68" s="22"/>
      <c r="C68" t="s">
        <v>39</v>
      </c>
      <c r="D68" s="27">
        <f>IF(ISBLANK(D66),"",IF(ISERROR(VLOOKUP(D66,planillanotas,11,FALSE)),"",VLOOKUP(D66,planillanotas,11,FALSE)))</f>
        <v>3.7875000000000001</v>
      </c>
      <c r="E68" s="22"/>
    </row>
    <row r="69" spans="2:5" x14ac:dyDescent="0.25">
      <c r="B69" s="22"/>
      <c r="C69" t="s">
        <v>40</v>
      </c>
      <c r="D69" s="27">
        <f>IF(ISBLANK(D66),"",IF(ISERROR(VLOOKUP(D66,planillanotas,13,FALSE)),"",VLOOKUP(D66,planillanotas,13,FALSE)))</f>
        <v>3.2</v>
      </c>
      <c r="E69" s="22"/>
    </row>
    <row r="70" spans="2:5" x14ac:dyDescent="0.25">
      <c r="B70" s="22"/>
      <c r="C70" t="s">
        <v>53</v>
      </c>
      <c r="D70" s="27">
        <f>IF(ISBLANK(D66),"",IF(ISERROR(VLOOKUP(D66,planillanotas,15,FALSE)),"",VLOOKUP(D66,planillanotas,15,FALSE)))</f>
        <v>5</v>
      </c>
      <c r="E70" s="22"/>
    </row>
    <row r="71" spans="2:5" x14ac:dyDescent="0.25">
      <c r="B71" s="22"/>
      <c r="C71" t="s">
        <v>41</v>
      </c>
      <c r="D71" s="27">
        <f>IF(ISBLANK(D66),"",IF(ISERROR(VLOOKUP(D66,planillanotas,17,FALSE)),"",VLOOKUP(D66,planillanotas,17,FALSE)))</f>
        <v>4.5</v>
      </c>
      <c r="E71" s="22"/>
    </row>
    <row r="72" spans="2:5" x14ac:dyDescent="0.25">
      <c r="B72" s="22"/>
      <c r="C72" t="s">
        <v>42</v>
      </c>
      <c r="D72" s="27">
        <f>IF(ISBLANK(D66),"",IF(ISERROR(VLOOKUP(D66,planillanotas,21,FALSE)),"",VLOOKUP(D66,planillanotas,21,FALSE)))</f>
        <v>3</v>
      </c>
      <c r="E72" s="22"/>
    </row>
    <row r="73" spans="2:5" x14ac:dyDescent="0.25">
      <c r="B73" s="22"/>
      <c r="C73" t="s">
        <v>43</v>
      </c>
      <c r="D73" s="27">
        <f>IF(ISBLANK(D66),"",IF(ISERROR(VLOOKUP(D66,planillanotas,23,FALSE)),"",VLOOKUP(D66,planillanotas,23,FALSE)))</f>
        <v>4.0262500000000001</v>
      </c>
      <c r="E73" s="22"/>
    </row>
    <row r="74" spans="2:5" x14ac:dyDescent="0.25">
      <c r="B74" s="22"/>
      <c r="E74" s="22"/>
    </row>
    <row r="75" spans="2:5" x14ac:dyDescent="0.25">
      <c r="B75" s="22"/>
      <c r="C75" s="22"/>
      <c r="D75" s="22"/>
      <c r="E75" s="22"/>
    </row>
    <row r="77" spans="2:5" x14ac:dyDescent="0.25">
      <c r="B77" s="22"/>
      <c r="C77" s="22"/>
      <c r="D77" s="22"/>
      <c r="E77" s="22"/>
    </row>
    <row r="78" spans="2:5" x14ac:dyDescent="0.25">
      <c r="B78" s="22"/>
      <c r="C78" s="37" t="s">
        <v>50</v>
      </c>
      <c r="D78" s="38" t="s">
        <v>54</v>
      </c>
      <c r="E78" s="22"/>
    </row>
    <row r="79" spans="2:5" x14ac:dyDescent="0.25">
      <c r="B79" s="22"/>
      <c r="C79" s="37"/>
      <c r="D79" s="38"/>
      <c r="E79" s="22"/>
    </row>
    <row r="80" spans="2:5" x14ac:dyDescent="0.25">
      <c r="B80" s="22"/>
      <c r="C80" s="37"/>
      <c r="D80" s="38"/>
      <c r="E80" s="22"/>
    </row>
    <row r="81" spans="2:5" x14ac:dyDescent="0.25">
      <c r="B81" s="22"/>
      <c r="C81" t="s">
        <v>37</v>
      </c>
      <c r="D81">
        <v>6</v>
      </c>
      <c r="E81" s="22"/>
    </row>
    <row r="82" spans="2:5" x14ac:dyDescent="0.25">
      <c r="B82" s="22"/>
      <c r="C82" t="s">
        <v>38</v>
      </c>
      <c r="D82" t="str">
        <f>IF(ISBLANK(D81),"",IF(ISERROR(VLOOKUP(D81,planillanotas,2,FALSE)),"",VLOOKUP(D81,planillanotas,2,FALSE)))</f>
        <v>DEISY BUSTAMANTE</v>
      </c>
      <c r="E82" s="22"/>
    </row>
    <row r="83" spans="2:5" x14ac:dyDescent="0.25">
      <c r="B83" s="22"/>
      <c r="C83" t="s">
        <v>39</v>
      </c>
      <c r="D83" s="27">
        <f>IF(ISBLANK(D81),"",IF(ISERROR(VLOOKUP(D81,planillanotas,11,FALSE)),"",VLOOKUP(D81,planillanotas,11,FALSE)))</f>
        <v>3.375</v>
      </c>
      <c r="E83" s="22"/>
    </row>
    <row r="84" spans="2:5" x14ac:dyDescent="0.25">
      <c r="B84" s="22"/>
      <c r="C84" t="s">
        <v>40</v>
      </c>
      <c r="D84" s="27">
        <f>IF(ISBLANK(D81),"",IF(ISERROR(VLOOKUP(D81,planillanotas,13,FALSE)),"",VLOOKUP(D81,planillanotas,13,FALSE)))</f>
        <v>4.9000000000000004</v>
      </c>
      <c r="E84" s="22"/>
    </row>
    <row r="85" spans="2:5" x14ac:dyDescent="0.25">
      <c r="B85" s="22"/>
      <c r="C85" t="s">
        <v>53</v>
      </c>
      <c r="D85" s="27">
        <f>IF(ISBLANK(D81),"",IF(ISERROR(VLOOKUP(D81,planillanotas,15,FALSE)),"",VLOOKUP(D81,planillanotas,15,FALSE)))</f>
        <v>4.3</v>
      </c>
      <c r="E85" s="22"/>
    </row>
    <row r="86" spans="2:5" x14ac:dyDescent="0.25">
      <c r="B86" s="22"/>
      <c r="C86" t="s">
        <v>41</v>
      </c>
      <c r="D86" s="27">
        <f>IF(ISBLANK(D81),"",IF(ISERROR(VLOOKUP(D81,planillanotas,17,FALSE)),"",VLOOKUP(D81,planillanotas,17,FALSE)))</f>
        <v>4.5</v>
      </c>
      <c r="E86" s="22"/>
    </row>
    <row r="87" spans="2:5" x14ac:dyDescent="0.25">
      <c r="B87" s="22"/>
      <c r="C87" t="s">
        <v>42</v>
      </c>
      <c r="D87" s="27">
        <f>IF(ISBLANK(D81),"",IF(ISERROR(VLOOKUP(D81,planillanotas,21,FALSE)),"",VLOOKUP(D81,planillanotas,21,FALSE)))</f>
        <v>3.5</v>
      </c>
      <c r="E87" s="22"/>
    </row>
    <row r="88" spans="2:5" x14ac:dyDescent="0.25">
      <c r="B88" s="22"/>
      <c r="C88" t="s">
        <v>43</v>
      </c>
      <c r="D88" s="27">
        <f>IF(ISBLANK(D81),"",IF(ISERROR(VLOOKUP(D81,planillanotas,23,FALSE)),"",VLOOKUP(D81,planillanotas,23,FALSE)))</f>
        <v>4.1524999999999999</v>
      </c>
      <c r="E88" s="22"/>
    </row>
    <row r="89" spans="2:5" x14ac:dyDescent="0.25">
      <c r="B89" s="22"/>
      <c r="E89" s="22"/>
    </row>
    <row r="90" spans="2:5" x14ac:dyDescent="0.25">
      <c r="B90" s="22"/>
      <c r="C90" s="22"/>
      <c r="D90" s="22"/>
      <c r="E90" s="22"/>
    </row>
    <row r="92" spans="2:5" x14ac:dyDescent="0.25">
      <c r="B92" s="22"/>
      <c r="C92" s="22"/>
      <c r="D92" s="22"/>
      <c r="E92" s="22"/>
    </row>
    <row r="93" spans="2:5" x14ac:dyDescent="0.25">
      <c r="B93" s="22"/>
      <c r="C93" s="37" t="s">
        <v>50</v>
      </c>
      <c r="D93" s="38" t="s">
        <v>54</v>
      </c>
      <c r="E93" s="22"/>
    </row>
    <row r="94" spans="2:5" x14ac:dyDescent="0.25">
      <c r="B94" s="22"/>
      <c r="C94" s="37"/>
      <c r="D94" s="38"/>
      <c r="E94" s="22"/>
    </row>
    <row r="95" spans="2:5" x14ac:dyDescent="0.25">
      <c r="B95" s="22"/>
      <c r="C95" s="37"/>
      <c r="D95" s="38"/>
      <c r="E95" s="22"/>
    </row>
    <row r="96" spans="2:5" x14ac:dyDescent="0.25">
      <c r="B96" s="22"/>
      <c r="C96" t="s">
        <v>37</v>
      </c>
      <c r="D96">
        <v>7</v>
      </c>
      <c r="E96" s="22"/>
    </row>
    <row r="97" spans="2:5" x14ac:dyDescent="0.25">
      <c r="B97" s="22"/>
      <c r="C97" t="s">
        <v>38</v>
      </c>
      <c r="D97" t="str">
        <f>IF(ISBLANK(D96),"",IF(ISERROR(VLOOKUP(D96,planillanotas,2,FALSE)),"",VLOOKUP(D96,planillanotas,2,FALSE)))</f>
        <v>DEISY HERRERA</v>
      </c>
      <c r="E97" s="22"/>
    </row>
    <row r="98" spans="2:5" x14ac:dyDescent="0.25">
      <c r="B98" s="22"/>
      <c r="C98" t="s">
        <v>39</v>
      </c>
      <c r="D98" s="27">
        <f>IF(ISBLANK(D96),"",IF(ISERROR(VLOOKUP(D96,planillanotas,11,FALSE)),"",VLOOKUP(D96,planillanotas,11,FALSE)))</f>
        <v>4.375</v>
      </c>
      <c r="E98" s="22"/>
    </row>
    <row r="99" spans="2:5" x14ac:dyDescent="0.25">
      <c r="B99" s="22"/>
      <c r="C99" t="s">
        <v>40</v>
      </c>
      <c r="D99" s="27">
        <f>IF(ISBLANK(D96),"",IF(ISERROR(VLOOKUP(D96,planillanotas,13,FALSE)),"",VLOOKUP(D96,planillanotas,13,FALSE)))</f>
        <v>2</v>
      </c>
      <c r="E99" s="22"/>
    </row>
    <row r="100" spans="2:5" x14ac:dyDescent="0.25">
      <c r="B100" s="22"/>
      <c r="C100" t="s">
        <v>53</v>
      </c>
      <c r="D100" s="27">
        <f>IF(ISBLANK(D96),"",IF(ISERROR(VLOOKUP(D96,planillanotas,15,FALSE)),"",VLOOKUP(D96,planillanotas,15,FALSE)))</f>
        <v>5</v>
      </c>
      <c r="E100" s="22"/>
    </row>
    <row r="101" spans="2:5" x14ac:dyDescent="0.25">
      <c r="B101" s="22"/>
      <c r="C101" t="s">
        <v>41</v>
      </c>
      <c r="D101" s="27">
        <f>IF(ISBLANK(D96),"",IF(ISERROR(VLOOKUP(D96,planillanotas,17,FALSE)),"",VLOOKUP(D96,planillanotas,17,FALSE)))</f>
        <v>3.9</v>
      </c>
      <c r="E101" s="22"/>
    </row>
    <row r="102" spans="2:5" x14ac:dyDescent="0.25">
      <c r="B102" s="22"/>
      <c r="C102" t="s">
        <v>42</v>
      </c>
      <c r="D102" s="27">
        <f>IF(ISBLANK(D96),"",IF(ISERROR(VLOOKUP(D96,planillanotas,21,FALSE)),"",VLOOKUP(D96,planillanotas,21,FALSE)))</f>
        <v>4.5</v>
      </c>
      <c r="E102" s="22"/>
    </row>
    <row r="103" spans="2:5" x14ac:dyDescent="0.25">
      <c r="B103" s="22"/>
      <c r="C103" t="s">
        <v>43</v>
      </c>
      <c r="D103" s="27">
        <f>IF(ISBLANK(D96),"",IF(ISERROR(VLOOKUP(D96,planillanotas,23,FALSE)),"",VLOOKUP(D96,planillanotas,23,FALSE)))</f>
        <v>3.7525000000000004</v>
      </c>
      <c r="E103" s="22"/>
    </row>
    <row r="104" spans="2:5" x14ac:dyDescent="0.25">
      <c r="B104" s="22"/>
      <c r="E104" s="22"/>
    </row>
    <row r="105" spans="2:5" x14ac:dyDescent="0.25">
      <c r="B105" s="22"/>
      <c r="C105" s="22"/>
      <c r="D105" s="22"/>
      <c r="E105" s="22"/>
    </row>
    <row r="107" spans="2:5" x14ac:dyDescent="0.25">
      <c r="B107" s="22"/>
      <c r="C107" s="22"/>
      <c r="D107" s="22"/>
      <c r="E107" s="22"/>
    </row>
    <row r="108" spans="2:5" x14ac:dyDescent="0.25">
      <c r="B108" s="22"/>
      <c r="C108" s="37" t="s">
        <v>50</v>
      </c>
      <c r="D108" s="38" t="s">
        <v>54</v>
      </c>
      <c r="E108" s="22"/>
    </row>
    <row r="109" spans="2:5" x14ac:dyDescent="0.25">
      <c r="B109" s="22"/>
      <c r="C109" s="37"/>
      <c r="D109" s="38"/>
      <c r="E109" s="22"/>
    </row>
    <row r="110" spans="2:5" x14ac:dyDescent="0.25">
      <c r="B110" s="22"/>
      <c r="C110" s="37"/>
      <c r="D110" s="38"/>
      <c r="E110" s="22"/>
    </row>
    <row r="111" spans="2:5" x14ac:dyDescent="0.25">
      <c r="B111" s="22"/>
      <c r="C111" t="s">
        <v>37</v>
      </c>
      <c r="D111">
        <v>8</v>
      </c>
      <c r="E111" s="22"/>
    </row>
    <row r="112" spans="2:5" x14ac:dyDescent="0.25">
      <c r="B112" s="22"/>
      <c r="C112" t="s">
        <v>38</v>
      </c>
      <c r="D112" t="str">
        <f>IF(ISBLANK(D111),"",IF(ISERROR(VLOOKUP(D111,planillanotas,2,FALSE)),"",VLOOKUP(D111,planillanotas,2,FALSE)))</f>
        <v>DIANA VALENCIA</v>
      </c>
      <c r="E112" s="22"/>
    </row>
    <row r="113" spans="2:5" x14ac:dyDescent="0.25">
      <c r="B113" s="22"/>
      <c r="C113" t="s">
        <v>39</v>
      </c>
      <c r="D113" s="27">
        <f>IF(ISBLANK(D111),"",IF(ISERROR(VLOOKUP(D111,planillanotas,11,FALSE)),"",VLOOKUP(D111,planillanotas,11,FALSE)))</f>
        <v>1.7875000000000001</v>
      </c>
      <c r="E113" s="22"/>
    </row>
    <row r="114" spans="2:5" x14ac:dyDescent="0.25">
      <c r="B114" s="22"/>
      <c r="C114" t="s">
        <v>40</v>
      </c>
      <c r="D114" s="27">
        <f>IF(ISBLANK(D111),"",IF(ISERROR(VLOOKUP(D111,planillanotas,13,FALSE)),"",VLOOKUP(D111,planillanotas,13,FALSE)))</f>
        <v>3</v>
      </c>
      <c r="E114" s="22"/>
    </row>
    <row r="115" spans="2:5" x14ac:dyDescent="0.25">
      <c r="B115" s="22"/>
      <c r="C115" t="s">
        <v>53</v>
      </c>
      <c r="D115" s="27">
        <f>IF(ISBLANK(D111),"",IF(ISERROR(VLOOKUP(D111,planillanotas,15,FALSE)),"",VLOOKUP(D111,planillanotas,15,FALSE)))</f>
        <v>3.9</v>
      </c>
      <c r="E115" s="22"/>
    </row>
    <row r="116" spans="2:5" x14ac:dyDescent="0.25">
      <c r="B116" s="22"/>
      <c r="C116" t="s">
        <v>41</v>
      </c>
      <c r="D116" s="27">
        <f>IF(ISBLANK(D111),"",IF(ISERROR(VLOOKUP(D111,planillanotas,17,FALSE)),"",VLOOKUP(D111,planillanotas,17,FALSE)))</f>
        <v>3</v>
      </c>
      <c r="E116" s="22"/>
    </row>
    <row r="117" spans="2:5" x14ac:dyDescent="0.25">
      <c r="B117" s="22"/>
      <c r="C117" t="s">
        <v>42</v>
      </c>
      <c r="D117" s="27">
        <f>IF(ISBLANK(D111),"",IF(ISERROR(VLOOKUP(D111,planillanotas,21,FALSE)),"",VLOOKUP(D111,planillanotas,21,FALSE)))</f>
        <v>4.2</v>
      </c>
      <c r="E117" s="22"/>
    </row>
    <row r="118" spans="2:5" x14ac:dyDescent="0.25">
      <c r="B118" s="22"/>
      <c r="C118" t="s">
        <v>43</v>
      </c>
      <c r="D118" s="27">
        <f>IF(ISBLANK(D111),"",IF(ISERROR(VLOOKUP(D111,planillanotas,23,FALSE)),"",VLOOKUP(D111,planillanotas,23,FALSE)))</f>
        <v>2.9862500000000001</v>
      </c>
      <c r="E118" s="22"/>
    </row>
    <row r="119" spans="2:5" x14ac:dyDescent="0.25">
      <c r="B119" s="22"/>
      <c r="E119" s="22"/>
    </row>
    <row r="120" spans="2:5" x14ac:dyDescent="0.25">
      <c r="B120" s="22"/>
      <c r="C120" s="22"/>
      <c r="D120" s="22"/>
      <c r="E120" s="22"/>
    </row>
    <row r="122" spans="2:5" x14ac:dyDescent="0.25">
      <c r="B122" s="22"/>
      <c r="C122" s="22"/>
      <c r="D122" s="22"/>
      <c r="E122" s="22"/>
    </row>
    <row r="123" spans="2:5" x14ac:dyDescent="0.25">
      <c r="B123" s="22"/>
      <c r="C123" s="37" t="s">
        <v>50</v>
      </c>
      <c r="D123" s="38" t="s">
        <v>54</v>
      </c>
      <c r="E123" s="22"/>
    </row>
    <row r="124" spans="2:5" x14ac:dyDescent="0.25">
      <c r="B124" s="22"/>
      <c r="C124" s="37"/>
      <c r="D124" s="38"/>
      <c r="E124" s="22"/>
    </row>
    <row r="125" spans="2:5" x14ac:dyDescent="0.25">
      <c r="B125" s="22"/>
      <c r="C125" s="37"/>
      <c r="D125" s="38"/>
      <c r="E125" s="22"/>
    </row>
    <row r="126" spans="2:5" x14ac:dyDescent="0.25">
      <c r="B126" s="22"/>
      <c r="C126" t="s">
        <v>37</v>
      </c>
      <c r="D126">
        <v>9</v>
      </c>
      <c r="E126" s="22"/>
    </row>
    <row r="127" spans="2:5" x14ac:dyDescent="0.25">
      <c r="B127" s="22"/>
      <c r="C127" t="s">
        <v>38</v>
      </c>
      <c r="D127" t="str">
        <f>IF(ISBLANK(D126),"",IF(ISERROR(VLOOKUP(D126,planillanotas,2,FALSE)),"",VLOOKUP(D126,planillanotas,2,FALSE)))</f>
        <v>DIEGO GONZALEZ</v>
      </c>
      <c r="E127" s="22"/>
    </row>
    <row r="128" spans="2:5" x14ac:dyDescent="0.25">
      <c r="B128" s="22"/>
      <c r="C128" t="s">
        <v>39</v>
      </c>
      <c r="D128" s="27">
        <f>IF(ISBLANK(D126),"",IF(ISERROR(VLOOKUP(D126,planillanotas,11,FALSE)),"",VLOOKUP(D126,planillanotas,11,FALSE)))</f>
        <v>2.9750000000000001</v>
      </c>
      <c r="E128" s="22"/>
    </row>
    <row r="129" spans="2:5" x14ac:dyDescent="0.25">
      <c r="B129" s="22"/>
      <c r="C129" t="s">
        <v>40</v>
      </c>
      <c r="D129" s="27">
        <f>IF(ISBLANK(D126),"",IF(ISERROR(VLOOKUP(D126,planillanotas,13,FALSE)),"",VLOOKUP(D126,planillanotas,13,FALSE)))</f>
        <v>2.5</v>
      </c>
      <c r="E129" s="22"/>
    </row>
    <row r="130" spans="2:5" x14ac:dyDescent="0.25">
      <c r="B130" s="22"/>
      <c r="C130" t="s">
        <v>53</v>
      </c>
      <c r="D130" s="27">
        <f>IF(ISBLANK(D126),"",IF(ISERROR(VLOOKUP(D126,planillanotas,15,FALSE)),"",VLOOKUP(D126,planillanotas,15,FALSE)))</f>
        <v>1.3</v>
      </c>
      <c r="E130" s="22"/>
    </row>
    <row r="131" spans="2:5" x14ac:dyDescent="0.25">
      <c r="B131" s="22"/>
      <c r="C131" t="s">
        <v>41</v>
      </c>
      <c r="D131" s="27">
        <f>IF(ISBLANK(D126),"",IF(ISERROR(VLOOKUP(D126,planillanotas,17,FALSE)),"",VLOOKUP(D126,planillanotas,17,FALSE)))</f>
        <v>3.1</v>
      </c>
      <c r="E131" s="22"/>
    </row>
    <row r="132" spans="2:5" x14ac:dyDescent="0.25">
      <c r="B132" s="22"/>
      <c r="C132" t="s">
        <v>42</v>
      </c>
      <c r="D132" s="27">
        <f>IF(ISBLANK(D126),"",IF(ISERROR(VLOOKUP(D126,planillanotas,21,FALSE)),"",VLOOKUP(D126,planillanotas,21,FALSE)))</f>
        <v>2.2000000000000002</v>
      </c>
      <c r="E132" s="22"/>
    </row>
    <row r="133" spans="2:5" x14ac:dyDescent="0.25">
      <c r="B133" s="22"/>
      <c r="C133" t="s">
        <v>43</v>
      </c>
      <c r="D133" s="27">
        <f>IF(ISBLANK(D126),"",IF(ISERROR(VLOOKUP(D126,planillanotas,23,FALSE)),"",VLOOKUP(D126,planillanotas,23,FALSE)))</f>
        <v>2.4125000000000001</v>
      </c>
      <c r="E133" s="22"/>
    </row>
    <row r="134" spans="2:5" x14ac:dyDescent="0.25">
      <c r="B134" s="22"/>
      <c r="E134" s="22"/>
    </row>
    <row r="135" spans="2:5" x14ac:dyDescent="0.25">
      <c r="B135" s="22"/>
      <c r="C135" s="22"/>
      <c r="D135" s="22"/>
      <c r="E135" s="22"/>
    </row>
    <row r="137" spans="2:5" x14ac:dyDescent="0.25">
      <c r="B137" s="22"/>
      <c r="C137" s="22"/>
      <c r="D137" s="22"/>
      <c r="E137" s="22"/>
    </row>
    <row r="138" spans="2:5" x14ac:dyDescent="0.25">
      <c r="B138" s="22"/>
      <c r="C138" s="37" t="s">
        <v>50</v>
      </c>
      <c r="D138" s="38" t="s">
        <v>54</v>
      </c>
      <c r="E138" s="22"/>
    </row>
    <row r="139" spans="2:5" x14ac:dyDescent="0.25">
      <c r="B139" s="22"/>
      <c r="C139" s="37"/>
      <c r="D139" s="38"/>
      <c r="E139" s="22"/>
    </row>
    <row r="140" spans="2:5" x14ac:dyDescent="0.25">
      <c r="B140" s="22"/>
      <c r="C140" s="37"/>
      <c r="D140" s="38"/>
      <c r="E140" s="22"/>
    </row>
    <row r="141" spans="2:5" x14ac:dyDescent="0.25">
      <c r="B141" s="22"/>
      <c r="C141" t="s">
        <v>37</v>
      </c>
      <c r="D141">
        <v>10</v>
      </c>
      <c r="E141" s="22"/>
    </row>
    <row r="142" spans="2:5" x14ac:dyDescent="0.25">
      <c r="B142" s="22"/>
      <c r="C142" t="s">
        <v>38</v>
      </c>
      <c r="D142" t="str">
        <f>IF(ISBLANK(D141),"",IF(ISERROR(VLOOKUP(D141,planillanotas,2,FALSE)),"",VLOOKUP(D141,planillanotas,2,FALSE)))</f>
        <v>ELEANY TRUJILLO</v>
      </c>
      <c r="E142" s="22"/>
    </row>
    <row r="143" spans="2:5" x14ac:dyDescent="0.25">
      <c r="B143" s="22"/>
      <c r="C143" t="s">
        <v>39</v>
      </c>
      <c r="D143" s="27">
        <f>IF(ISBLANK(D141),"",IF(ISERROR(VLOOKUP(D141,planillanotas,11,FALSE)),"",VLOOKUP(D141,planillanotas,11,FALSE)))</f>
        <v>4.375</v>
      </c>
      <c r="E143" s="22"/>
    </row>
    <row r="144" spans="2:5" x14ac:dyDescent="0.25">
      <c r="B144" s="22"/>
      <c r="C144" t="s">
        <v>40</v>
      </c>
      <c r="D144" s="27">
        <f>IF(ISBLANK(D141),"",IF(ISERROR(VLOOKUP(D141,planillanotas,13,FALSE)),"",VLOOKUP(D141,planillanotas,13,FALSE)))</f>
        <v>3.8</v>
      </c>
      <c r="E144" s="22"/>
    </row>
    <row r="145" spans="2:5" x14ac:dyDescent="0.25">
      <c r="B145" s="22"/>
      <c r="C145" t="s">
        <v>53</v>
      </c>
      <c r="D145" s="27">
        <f>IF(ISBLANK(D141),"",IF(ISERROR(VLOOKUP(D141,planillanotas,15,FALSE)),"",VLOOKUP(D141,planillanotas,15,FALSE)))</f>
        <v>5</v>
      </c>
      <c r="E145" s="22"/>
    </row>
    <row r="146" spans="2:5" x14ac:dyDescent="0.25">
      <c r="B146" s="22"/>
      <c r="C146" t="s">
        <v>41</v>
      </c>
      <c r="D146" s="27">
        <f>IF(ISBLANK(D141),"",IF(ISERROR(VLOOKUP(D141,planillanotas,17,FALSE)),"",VLOOKUP(D141,planillanotas,17,FALSE)))</f>
        <v>5</v>
      </c>
      <c r="E146" s="22"/>
    </row>
    <row r="147" spans="2:5" x14ac:dyDescent="0.25">
      <c r="B147" s="22"/>
      <c r="C147" t="s">
        <v>42</v>
      </c>
      <c r="D147" s="27">
        <f>IF(ISBLANK(D141),"",IF(ISERROR(VLOOKUP(D141,planillanotas,21,FALSE)),"",VLOOKUP(D141,planillanotas,21,FALSE)))</f>
        <v>4.5</v>
      </c>
      <c r="E147" s="22"/>
    </row>
    <row r="148" spans="2:5" x14ac:dyDescent="0.25">
      <c r="B148" s="22"/>
      <c r="C148" t="s">
        <v>43</v>
      </c>
      <c r="D148" s="27">
        <f>IF(ISBLANK(D141),"",IF(ISERROR(VLOOKUP(D141,planillanotas,23,FALSE)),"",VLOOKUP(D141,planillanotas,23,FALSE)))</f>
        <v>4.5025000000000004</v>
      </c>
      <c r="E148" s="22"/>
    </row>
    <row r="149" spans="2:5" x14ac:dyDescent="0.25">
      <c r="B149" s="22"/>
      <c r="E149" s="22"/>
    </row>
    <row r="150" spans="2:5" x14ac:dyDescent="0.25">
      <c r="B150" s="22"/>
      <c r="C150" s="22"/>
      <c r="D150" s="22"/>
      <c r="E150" s="22"/>
    </row>
    <row r="152" spans="2:5" x14ac:dyDescent="0.25">
      <c r="B152" s="22"/>
      <c r="C152" s="22"/>
      <c r="D152" s="22"/>
      <c r="E152" s="22"/>
    </row>
    <row r="153" spans="2:5" x14ac:dyDescent="0.25">
      <c r="B153" s="22"/>
      <c r="C153" s="37" t="s">
        <v>50</v>
      </c>
      <c r="D153" s="38" t="s">
        <v>54</v>
      </c>
      <c r="E153" s="22"/>
    </row>
    <row r="154" spans="2:5" x14ac:dyDescent="0.25">
      <c r="B154" s="22"/>
      <c r="C154" s="37"/>
      <c r="D154" s="38"/>
      <c r="E154" s="22"/>
    </row>
    <row r="155" spans="2:5" x14ac:dyDescent="0.25">
      <c r="B155" s="22"/>
      <c r="C155" s="37"/>
      <c r="D155" s="38"/>
      <c r="E155" s="22"/>
    </row>
    <row r="156" spans="2:5" x14ac:dyDescent="0.25">
      <c r="B156" s="22"/>
      <c r="C156" t="s">
        <v>37</v>
      </c>
      <c r="D156">
        <v>11</v>
      </c>
      <c r="E156" s="22"/>
    </row>
    <row r="157" spans="2:5" x14ac:dyDescent="0.25">
      <c r="B157" s="22"/>
      <c r="C157" t="s">
        <v>38</v>
      </c>
      <c r="D157" t="str">
        <f>IF(ISBLANK(D156),"",IF(ISERROR(VLOOKUP(D156,planillanotas,2,FALSE)),"",VLOOKUP(D156,planillanotas,2,FALSE)))</f>
        <v>FREDY MONTES</v>
      </c>
      <c r="E157" s="22"/>
    </row>
    <row r="158" spans="2:5" x14ac:dyDescent="0.25">
      <c r="B158" s="22"/>
      <c r="C158" t="s">
        <v>39</v>
      </c>
      <c r="D158" s="27">
        <f>IF(ISBLANK(D156),"",IF(ISERROR(VLOOKUP(D156,planillanotas,11,FALSE)),"",VLOOKUP(D156,planillanotas,11,FALSE)))</f>
        <v>4.0125000000000002</v>
      </c>
      <c r="E158" s="22"/>
    </row>
    <row r="159" spans="2:5" x14ac:dyDescent="0.25">
      <c r="B159" s="22"/>
      <c r="C159" t="s">
        <v>40</v>
      </c>
      <c r="D159" s="27">
        <f>IF(ISBLANK(D156),"",IF(ISERROR(VLOOKUP(D156,planillanotas,13,FALSE)),"",VLOOKUP(D156,planillanotas,13,FALSE)))</f>
        <v>4.5</v>
      </c>
      <c r="E159" s="22"/>
    </row>
    <row r="160" spans="2:5" x14ac:dyDescent="0.25">
      <c r="B160" s="22"/>
      <c r="C160" t="s">
        <v>53</v>
      </c>
      <c r="D160" s="27">
        <f>IF(ISBLANK(D156),"",IF(ISERROR(VLOOKUP(D156,planillanotas,15,FALSE)),"",VLOOKUP(D156,planillanotas,15,FALSE)))</f>
        <v>5</v>
      </c>
      <c r="E160" s="22"/>
    </row>
    <row r="161" spans="2:5" x14ac:dyDescent="0.25">
      <c r="B161" s="22"/>
      <c r="C161" t="s">
        <v>41</v>
      </c>
      <c r="D161" s="27">
        <f>IF(ISBLANK(D156),"",IF(ISERROR(VLOOKUP(D156,planillanotas,17,FALSE)),"",VLOOKUP(D156,planillanotas,17,FALSE)))</f>
        <v>4.3</v>
      </c>
      <c r="E161" s="22"/>
    </row>
    <row r="162" spans="2:5" x14ac:dyDescent="0.25">
      <c r="B162" s="22"/>
      <c r="C162" t="s">
        <v>42</v>
      </c>
      <c r="D162" s="27">
        <f>IF(ISBLANK(D156),"",IF(ISERROR(VLOOKUP(D156,planillanotas,21,FALSE)),"",VLOOKUP(D156,planillanotas,21,FALSE)))</f>
        <v>3</v>
      </c>
      <c r="E162" s="22"/>
    </row>
    <row r="163" spans="2:5" x14ac:dyDescent="0.25">
      <c r="B163" s="22"/>
      <c r="C163" t="s">
        <v>43</v>
      </c>
      <c r="D163" s="27">
        <f>IF(ISBLANK(D156),"",IF(ISERROR(VLOOKUP(D156,planillanotas,23,FALSE)),"",VLOOKUP(D156,planillanotas,23,FALSE)))</f>
        <v>4.2937500000000002</v>
      </c>
      <c r="E163" s="22"/>
    </row>
    <row r="164" spans="2:5" x14ac:dyDescent="0.25">
      <c r="B164" s="22"/>
      <c r="E164" s="22"/>
    </row>
    <row r="165" spans="2:5" x14ac:dyDescent="0.25">
      <c r="B165" s="22"/>
      <c r="C165" s="22"/>
      <c r="D165" s="22"/>
      <c r="E165" s="22"/>
    </row>
    <row r="167" spans="2:5" x14ac:dyDescent="0.25">
      <c r="B167" s="22"/>
      <c r="C167" s="22"/>
      <c r="D167" s="22"/>
      <c r="E167" s="22"/>
    </row>
    <row r="168" spans="2:5" x14ac:dyDescent="0.25">
      <c r="B168" s="22"/>
      <c r="C168" s="37" t="s">
        <v>50</v>
      </c>
      <c r="D168" s="38" t="s">
        <v>54</v>
      </c>
      <c r="E168" s="22"/>
    </row>
    <row r="169" spans="2:5" x14ac:dyDescent="0.25">
      <c r="B169" s="22"/>
      <c r="C169" s="37"/>
      <c r="D169" s="38"/>
      <c r="E169" s="22"/>
    </row>
    <row r="170" spans="2:5" x14ac:dyDescent="0.25">
      <c r="B170" s="22"/>
      <c r="C170" s="37"/>
      <c r="D170" s="38"/>
      <c r="E170" s="22"/>
    </row>
    <row r="171" spans="2:5" x14ac:dyDescent="0.25">
      <c r="B171" s="22"/>
      <c r="C171" t="s">
        <v>37</v>
      </c>
      <c r="D171">
        <v>12</v>
      </c>
      <c r="E171" s="22"/>
    </row>
    <row r="172" spans="2:5" x14ac:dyDescent="0.25">
      <c r="B172" s="22"/>
      <c r="C172" t="s">
        <v>38</v>
      </c>
      <c r="D172" t="str">
        <f>IF(ISBLANK(D171),"",IF(ISERROR(VLOOKUP(D171,planillanotas,2,FALSE)),"",VLOOKUP(D171,planillanotas,2,FALSE)))</f>
        <v>JHON TOBON</v>
      </c>
      <c r="E172" s="22"/>
    </row>
    <row r="173" spans="2:5" x14ac:dyDescent="0.25">
      <c r="B173" s="22"/>
      <c r="C173" t="s">
        <v>39</v>
      </c>
      <c r="D173" s="27">
        <f>IF(ISBLANK(D171),"",IF(ISERROR(VLOOKUP(D171,planillanotas,11,FALSE)),"",VLOOKUP(D171,planillanotas,11,FALSE)))</f>
        <v>3.55</v>
      </c>
      <c r="E173" s="22"/>
    </row>
    <row r="174" spans="2:5" x14ac:dyDescent="0.25">
      <c r="B174" s="22"/>
      <c r="C174" t="s">
        <v>40</v>
      </c>
      <c r="D174" s="27">
        <f>IF(ISBLANK(D171),"",IF(ISERROR(VLOOKUP(D171,planillanotas,13,FALSE)),"",VLOOKUP(D171,planillanotas,13,FALSE)))</f>
        <v>4.5</v>
      </c>
      <c r="E174" s="22"/>
    </row>
    <row r="175" spans="2:5" x14ac:dyDescent="0.25">
      <c r="B175" s="22"/>
      <c r="C175" t="s">
        <v>53</v>
      </c>
      <c r="D175" s="27">
        <f>IF(ISBLANK(D171),"",IF(ISERROR(VLOOKUP(D171,planillanotas,15,FALSE)),"",VLOOKUP(D171,planillanotas,15,FALSE)))</f>
        <v>4</v>
      </c>
      <c r="E175" s="22"/>
    </row>
    <row r="176" spans="2:5" x14ac:dyDescent="0.25">
      <c r="B176" s="22"/>
      <c r="C176" t="s">
        <v>41</v>
      </c>
      <c r="D176" s="27">
        <f>IF(ISBLANK(D171),"",IF(ISERROR(VLOOKUP(D171,planillanotas,17,FALSE)),"",VLOOKUP(D171,planillanotas,17,FALSE)))</f>
        <v>3.5</v>
      </c>
      <c r="E176" s="22"/>
    </row>
    <row r="177" spans="2:5" x14ac:dyDescent="0.25">
      <c r="B177" s="22"/>
      <c r="C177" t="s">
        <v>42</v>
      </c>
      <c r="D177" s="27">
        <f>IF(ISBLANK(D171),"",IF(ISERROR(VLOOKUP(D171,planillanotas,21,FALSE)),"",VLOOKUP(D171,planillanotas,21,FALSE)))</f>
        <v>4.3</v>
      </c>
      <c r="E177" s="22"/>
    </row>
    <row r="178" spans="2:5" x14ac:dyDescent="0.25">
      <c r="B178" s="22"/>
      <c r="C178" t="s">
        <v>43</v>
      </c>
      <c r="D178" s="27">
        <f>IF(ISBLANK(D171),"",IF(ISERROR(VLOOKUP(D171,planillanotas,23,FALSE)),"",VLOOKUP(D171,planillanotas,23,FALSE)))</f>
        <v>4.0249999999999995</v>
      </c>
      <c r="E178" s="22"/>
    </row>
    <row r="179" spans="2:5" x14ac:dyDescent="0.25">
      <c r="B179" s="22"/>
      <c r="E179" s="22"/>
    </row>
    <row r="180" spans="2:5" x14ac:dyDescent="0.25">
      <c r="B180" s="22"/>
      <c r="C180" s="22"/>
      <c r="D180" s="22"/>
      <c r="E180" s="22"/>
    </row>
    <row r="182" spans="2:5" x14ac:dyDescent="0.25">
      <c r="B182" s="22"/>
      <c r="C182" s="22"/>
      <c r="D182" s="22"/>
      <c r="E182" s="22"/>
    </row>
    <row r="183" spans="2:5" x14ac:dyDescent="0.25">
      <c r="B183" s="22"/>
      <c r="C183" s="37" t="s">
        <v>50</v>
      </c>
      <c r="D183" s="38" t="s">
        <v>54</v>
      </c>
      <c r="E183" s="22"/>
    </row>
    <row r="184" spans="2:5" x14ac:dyDescent="0.25">
      <c r="B184" s="22"/>
      <c r="C184" s="37"/>
      <c r="D184" s="38"/>
      <c r="E184" s="22"/>
    </row>
    <row r="185" spans="2:5" x14ac:dyDescent="0.25">
      <c r="B185" s="22"/>
      <c r="C185" s="37"/>
      <c r="D185" s="38"/>
      <c r="E185" s="22"/>
    </row>
    <row r="186" spans="2:5" x14ac:dyDescent="0.25">
      <c r="B186" s="22"/>
      <c r="C186" t="s">
        <v>37</v>
      </c>
      <c r="D186">
        <v>13</v>
      </c>
      <c r="E186" s="22"/>
    </row>
    <row r="187" spans="2:5" x14ac:dyDescent="0.25">
      <c r="B187" s="22"/>
      <c r="C187" t="s">
        <v>38</v>
      </c>
      <c r="D187" t="str">
        <f>IF(ISBLANK(D186),"",IF(ISERROR(VLOOKUP(D186,planillanotas,2,FALSE)),"",VLOOKUP(D186,planillanotas,2,FALSE)))</f>
        <v>JOSE CIFUENTES</v>
      </c>
      <c r="E187" s="22"/>
    </row>
    <row r="188" spans="2:5" x14ac:dyDescent="0.25">
      <c r="B188" s="22"/>
      <c r="C188" t="s">
        <v>39</v>
      </c>
      <c r="D188" s="27">
        <f>IF(ISBLANK(D186),"",IF(ISERROR(VLOOKUP(D186,planillanotas,11,FALSE)),"",VLOOKUP(D186,planillanotas,11,FALSE)))</f>
        <v>4.3624999999999998</v>
      </c>
      <c r="E188" s="22"/>
    </row>
    <row r="189" spans="2:5" x14ac:dyDescent="0.25">
      <c r="B189" s="22"/>
      <c r="C189" t="s">
        <v>40</v>
      </c>
      <c r="D189" s="27">
        <f>IF(ISBLANK(D186),"",IF(ISERROR(VLOOKUP(D186,planillanotas,13,FALSE)),"",VLOOKUP(D186,planillanotas,13,FALSE)))</f>
        <v>4.5</v>
      </c>
      <c r="E189" s="22"/>
    </row>
    <row r="190" spans="2:5" x14ac:dyDescent="0.25">
      <c r="B190" s="22"/>
      <c r="C190" t="s">
        <v>53</v>
      </c>
      <c r="D190" s="27">
        <f>IF(ISBLANK(D186),"",IF(ISERROR(VLOOKUP(D186,planillanotas,15,FALSE)),"",VLOOKUP(D186,planillanotas,15,FALSE)))</f>
        <v>4</v>
      </c>
      <c r="E190" s="22"/>
    </row>
    <row r="191" spans="2:5" x14ac:dyDescent="0.25">
      <c r="B191" s="22"/>
      <c r="C191" t="s">
        <v>41</v>
      </c>
      <c r="D191" s="27">
        <f>IF(ISBLANK(D186),"",IF(ISERROR(VLOOKUP(D186,planillanotas,17,FALSE)),"",VLOOKUP(D186,planillanotas,17,FALSE)))</f>
        <v>4.0999999999999996</v>
      </c>
      <c r="E191" s="22"/>
    </row>
    <row r="192" spans="2:5" x14ac:dyDescent="0.25">
      <c r="B192" s="22"/>
      <c r="C192" t="s">
        <v>42</v>
      </c>
      <c r="D192" s="27">
        <f>IF(ISBLANK(D186),"",IF(ISERROR(VLOOKUP(D186,planillanotas,21,FALSE)),"",VLOOKUP(D186,planillanotas,21,FALSE)))</f>
        <v>4.5</v>
      </c>
      <c r="E192" s="22"/>
    </row>
    <row r="193" spans="2:5" x14ac:dyDescent="0.25">
      <c r="B193" s="22"/>
      <c r="C193" t="s">
        <v>43</v>
      </c>
      <c r="D193" s="27">
        <f>IF(ISBLANK(D186),"",IF(ISERROR(VLOOKUP(D186,planillanotas,23,FALSE)),"",VLOOKUP(D186,planillanotas,23,FALSE)))</f>
        <v>4.17875</v>
      </c>
      <c r="E193" s="22"/>
    </row>
    <row r="194" spans="2:5" x14ac:dyDescent="0.25">
      <c r="B194" s="22"/>
      <c r="E194" s="22"/>
    </row>
    <row r="195" spans="2:5" x14ac:dyDescent="0.25">
      <c r="B195" s="22"/>
      <c r="C195" s="22"/>
      <c r="D195" s="22"/>
      <c r="E195" s="22"/>
    </row>
    <row r="197" spans="2:5" x14ac:dyDescent="0.25">
      <c r="B197" s="22"/>
      <c r="C197" s="22"/>
      <c r="D197" s="22"/>
      <c r="E197" s="22"/>
    </row>
    <row r="198" spans="2:5" x14ac:dyDescent="0.25">
      <c r="B198" s="22"/>
      <c r="C198" s="37" t="s">
        <v>50</v>
      </c>
      <c r="D198" s="38" t="s">
        <v>54</v>
      </c>
      <c r="E198" s="22"/>
    </row>
    <row r="199" spans="2:5" x14ac:dyDescent="0.25">
      <c r="B199" s="22"/>
      <c r="C199" s="37"/>
      <c r="D199" s="38"/>
      <c r="E199" s="22"/>
    </row>
    <row r="200" spans="2:5" x14ac:dyDescent="0.25">
      <c r="B200" s="22"/>
      <c r="C200" s="37"/>
      <c r="D200" s="38"/>
      <c r="E200" s="22"/>
    </row>
    <row r="201" spans="2:5" x14ac:dyDescent="0.25">
      <c r="B201" s="22"/>
      <c r="C201" t="s">
        <v>37</v>
      </c>
      <c r="D201">
        <v>14</v>
      </c>
      <c r="E201" s="22"/>
    </row>
    <row r="202" spans="2:5" x14ac:dyDescent="0.25">
      <c r="B202" s="22"/>
      <c r="C202" t="s">
        <v>38</v>
      </c>
      <c r="D202" t="str">
        <f>IF(ISBLANK(D201),"",IF(ISERROR(VLOOKUP(D201,planillanotas,2,FALSE)),"",VLOOKUP(D201,planillanotas,2,FALSE)))</f>
        <v>JOSE DAVID VERGARA</v>
      </c>
      <c r="E202" s="22"/>
    </row>
    <row r="203" spans="2:5" x14ac:dyDescent="0.25">
      <c r="B203" s="22"/>
      <c r="C203" t="s">
        <v>39</v>
      </c>
      <c r="D203" s="27">
        <f>IF(ISBLANK(D201),"",IF(ISERROR(VLOOKUP(D201,planillanotas,11,FALSE)),"",VLOOKUP(D201,planillanotas,11,FALSE)))</f>
        <v>4.5</v>
      </c>
      <c r="E203" s="22"/>
    </row>
    <row r="204" spans="2:5" x14ac:dyDescent="0.25">
      <c r="B204" s="22"/>
      <c r="C204" t="s">
        <v>40</v>
      </c>
      <c r="D204" s="27">
        <f>IF(ISBLANK(D201),"",IF(ISERROR(VLOOKUP(D201,planillanotas,13,FALSE)),"",VLOOKUP(D201,planillanotas,13,FALSE)))</f>
        <v>3.9</v>
      </c>
      <c r="E204" s="22"/>
    </row>
    <row r="205" spans="2:5" x14ac:dyDescent="0.25">
      <c r="B205" s="22"/>
      <c r="C205" t="s">
        <v>53</v>
      </c>
      <c r="D205" s="27">
        <f>IF(ISBLANK(D201),"",IF(ISERROR(VLOOKUP(D201,planillanotas,15,FALSE)),"",VLOOKUP(D201,planillanotas,15,FALSE)))</f>
        <v>3.6</v>
      </c>
      <c r="E205" s="22"/>
    </row>
    <row r="206" spans="2:5" x14ac:dyDescent="0.25">
      <c r="B206" s="22"/>
      <c r="C206" t="s">
        <v>41</v>
      </c>
      <c r="D206" s="27">
        <f>IF(ISBLANK(D201),"",IF(ISERROR(VLOOKUP(D201,planillanotas,17,FALSE)),"",VLOOKUP(D201,planillanotas,17,FALSE)))</f>
        <v>3.8</v>
      </c>
      <c r="E206" s="22"/>
    </row>
    <row r="207" spans="2:5" x14ac:dyDescent="0.25">
      <c r="B207" s="22"/>
      <c r="C207" t="s">
        <v>42</v>
      </c>
      <c r="D207" s="27">
        <f>IF(ISBLANK(D201),"",IF(ISERROR(VLOOKUP(D201,planillanotas,21,FALSE)),"",VLOOKUP(D201,planillanotas,21,FALSE)))</f>
        <v>3</v>
      </c>
      <c r="E207" s="22"/>
    </row>
    <row r="208" spans="2:5" x14ac:dyDescent="0.25">
      <c r="B208" s="22"/>
      <c r="C208" t="s">
        <v>43</v>
      </c>
      <c r="D208" s="27">
        <f>IF(ISBLANK(D201),"",IF(ISERROR(VLOOKUP(D201,planillanotas,23,FALSE)),"",VLOOKUP(D201,planillanotas,23,FALSE)))</f>
        <v>4.03</v>
      </c>
      <c r="E208" s="22"/>
    </row>
    <row r="209" spans="2:5" x14ac:dyDescent="0.25">
      <c r="B209" s="22"/>
      <c r="E209" s="22"/>
    </row>
    <row r="210" spans="2:5" x14ac:dyDescent="0.25">
      <c r="B210" s="22"/>
      <c r="C210" s="22"/>
      <c r="D210" s="22"/>
      <c r="E210" s="22"/>
    </row>
    <row r="212" spans="2:5" x14ac:dyDescent="0.25">
      <c r="B212" s="22"/>
      <c r="C212" s="22"/>
      <c r="D212" s="22"/>
      <c r="E212" s="22"/>
    </row>
    <row r="213" spans="2:5" x14ac:dyDescent="0.25">
      <c r="B213" s="22"/>
      <c r="C213" s="37" t="s">
        <v>50</v>
      </c>
      <c r="D213" s="38" t="s">
        <v>54</v>
      </c>
      <c r="E213" s="22"/>
    </row>
    <row r="214" spans="2:5" x14ac:dyDescent="0.25">
      <c r="B214" s="22"/>
      <c r="C214" s="37"/>
      <c r="D214" s="38"/>
      <c r="E214" s="22"/>
    </row>
    <row r="215" spans="2:5" x14ac:dyDescent="0.25">
      <c r="B215" s="22"/>
      <c r="C215" s="37"/>
      <c r="D215" s="38"/>
      <c r="E215" s="22"/>
    </row>
    <row r="216" spans="2:5" x14ac:dyDescent="0.25">
      <c r="B216" s="22"/>
      <c r="C216" t="s">
        <v>37</v>
      </c>
      <c r="D216">
        <v>15</v>
      </c>
      <c r="E216" s="22"/>
    </row>
    <row r="217" spans="2:5" x14ac:dyDescent="0.25">
      <c r="B217" s="22"/>
      <c r="C217" t="s">
        <v>38</v>
      </c>
      <c r="D217" t="str">
        <f>IF(ISBLANK(D216),"",IF(ISERROR(VLOOKUP(D216,planillanotas,2,FALSE)),"",VLOOKUP(D216,planillanotas,2,FALSE)))</f>
        <v>LAURA GONZALEZ</v>
      </c>
      <c r="E217" s="22"/>
    </row>
    <row r="218" spans="2:5" x14ac:dyDescent="0.25">
      <c r="B218" s="22"/>
      <c r="C218" t="s">
        <v>39</v>
      </c>
      <c r="D218" s="27">
        <f>IF(ISBLANK(D216),"",IF(ISERROR(VLOOKUP(D216,planillanotas,11,FALSE)),"",VLOOKUP(D216,planillanotas,11,FALSE)))</f>
        <v>4.3624999999999998</v>
      </c>
      <c r="E218" s="22"/>
    </row>
    <row r="219" spans="2:5" x14ac:dyDescent="0.25">
      <c r="B219" s="22"/>
      <c r="C219" t="s">
        <v>40</v>
      </c>
      <c r="D219" s="27">
        <f>IF(ISBLANK(D216),"",IF(ISERROR(VLOOKUP(D216,planillanotas,13,FALSE)),"",VLOOKUP(D216,planillanotas,13,FALSE)))</f>
        <v>0</v>
      </c>
      <c r="E219" s="22"/>
    </row>
    <row r="220" spans="2:5" x14ac:dyDescent="0.25">
      <c r="B220" s="22"/>
      <c r="C220" t="s">
        <v>53</v>
      </c>
      <c r="D220" s="27">
        <f>IF(ISBLANK(D216),"",IF(ISERROR(VLOOKUP(D216,planillanotas,15,FALSE)),"",VLOOKUP(D216,planillanotas,15,FALSE)))</f>
        <v>3.1</v>
      </c>
      <c r="E220" s="22"/>
    </row>
    <row r="221" spans="2:5" x14ac:dyDescent="0.25">
      <c r="B221" s="22"/>
      <c r="C221" t="s">
        <v>41</v>
      </c>
      <c r="D221" s="27">
        <f>IF(ISBLANK(D216),"",IF(ISERROR(VLOOKUP(D216,planillanotas,17,FALSE)),"",VLOOKUP(D216,planillanotas,17,FALSE)))</f>
        <v>4</v>
      </c>
      <c r="E221" s="22"/>
    </row>
    <row r="222" spans="2:5" x14ac:dyDescent="0.25">
      <c r="B222" s="22"/>
      <c r="C222" t="s">
        <v>42</v>
      </c>
      <c r="D222" s="27">
        <f>IF(ISBLANK(D216),"",IF(ISERROR(VLOOKUP(D216,planillanotas,21,FALSE)),"",VLOOKUP(D216,planillanotas,21,FALSE)))</f>
        <v>4</v>
      </c>
      <c r="E222" s="22"/>
    </row>
    <row r="223" spans="2:5" x14ac:dyDescent="0.25">
      <c r="B223" s="22"/>
      <c r="C223" t="s">
        <v>43</v>
      </c>
      <c r="D223" s="27">
        <f>IF(ISBLANK(D216),"",IF(ISERROR(VLOOKUP(D216,planillanotas,23,FALSE)),"",VLOOKUP(D216,planillanotas,23,FALSE)))</f>
        <v>3.1587499999999999</v>
      </c>
      <c r="E223" s="22"/>
    </row>
    <row r="224" spans="2:5" x14ac:dyDescent="0.25">
      <c r="B224" s="22"/>
      <c r="E224" s="22"/>
    </row>
    <row r="225" spans="2:5" x14ac:dyDescent="0.25">
      <c r="B225" s="22"/>
      <c r="C225" s="22"/>
      <c r="D225" s="22"/>
      <c r="E225" s="22"/>
    </row>
    <row r="227" spans="2:5" x14ac:dyDescent="0.25">
      <c r="B227" s="22"/>
      <c r="C227" s="22"/>
      <c r="D227" s="22"/>
      <c r="E227" s="22"/>
    </row>
    <row r="228" spans="2:5" x14ac:dyDescent="0.25">
      <c r="B228" s="22"/>
      <c r="C228" s="37" t="s">
        <v>50</v>
      </c>
      <c r="D228" s="38" t="s">
        <v>54</v>
      </c>
      <c r="E228" s="22"/>
    </row>
    <row r="229" spans="2:5" x14ac:dyDescent="0.25">
      <c r="B229" s="22"/>
      <c r="C229" s="37"/>
      <c r="D229" s="38"/>
      <c r="E229" s="22"/>
    </row>
    <row r="230" spans="2:5" x14ac:dyDescent="0.25">
      <c r="B230" s="22"/>
      <c r="C230" s="37"/>
      <c r="D230" s="38"/>
      <c r="E230" s="22"/>
    </row>
    <row r="231" spans="2:5" x14ac:dyDescent="0.25">
      <c r="B231" s="22"/>
      <c r="C231" t="s">
        <v>37</v>
      </c>
      <c r="D231">
        <v>16</v>
      </c>
      <c r="E231" s="22"/>
    </row>
    <row r="232" spans="2:5" x14ac:dyDescent="0.25">
      <c r="B232" s="22"/>
      <c r="C232" t="s">
        <v>38</v>
      </c>
      <c r="D232" t="str">
        <f>IF(ISBLANK(D231),"",IF(ISERROR(VLOOKUP(D231,planillanotas,2,FALSE)),"",VLOOKUP(D231,planillanotas,2,FALSE)))</f>
        <v>LINA JARAMILLO</v>
      </c>
      <c r="E232" s="22"/>
    </row>
    <row r="233" spans="2:5" x14ac:dyDescent="0.25">
      <c r="B233" s="22"/>
      <c r="C233" t="s">
        <v>39</v>
      </c>
      <c r="D233" s="27">
        <f>IF(ISBLANK(D231),"",IF(ISERROR(VLOOKUP(D231,planillanotas,11,FALSE)),"",VLOOKUP(D231,planillanotas,11,FALSE)))</f>
        <v>4.1124999999999998</v>
      </c>
      <c r="E233" s="22"/>
    </row>
    <row r="234" spans="2:5" x14ac:dyDescent="0.25">
      <c r="B234" s="22"/>
      <c r="C234" t="s">
        <v>40</v>
      </c>
      <c r="D234" s="27">
        <f>IF(ISBLANK(D231),"",IF(ISERROR(VLOOKUP(D231,planillanotas,13,FALSE)),"",VLOOKUP(D231,planillanotas,13,FALSE)))</f>
        <v>4.8</v>
      </c>
      <c r="E234" s="22"/>
    </row>
    <row r="235" spans="2:5" x14ac:dyDescent="0.25">
      <c r="B235" s="22"/>
      <c r="C235" t="s">
        <v>53</v>
      </c>
      <c r="D235" s="27">
        <f>IF(ISBLANK(D231),"",IF(ISERROR(VLOOKUP(D231,planillanotas,15,FALSE)),"",VLOOKUP(D231,planillanotas,15,FALSE)))</f>
        <v>3.7</v>
      </c>
      <c r="E235" s="22"/>
    </row>
    <row r="236" spans="2:5" x14ac:dyDescent="0.25">
      <c r="B236" s="22"/>
      <c r="C236" t="s">
        <v>41</v>
      </c>
      <c r="D236" s="27">
        <f>IF(ISBLANK(D231),"",IF(ISERROR(VLOOKUP(D231,planillanotas,17,FALSE)),"",VLOOKUP(D231,planillanotas,17,FALSE)))</f>
        <v>3.9</v>
      </c>
      <c r="E236" s="22"/>
    </row>
    <row r="237" spans="2:5" x14ac:dyDescent="0.25">
      <c r="B237" s="22"/>
      <c r="C237" t="s">
        <v>42</v>
      </c>
      <c r="D237" s="27">
        <f>IF(ISBLANK(D231),"",IF(ISERROR(VLOOKUP(D231,planillanotas,21,FALSE)),"",VLOOKUP(D231,planillanotas,21,FALSE)))</f>
        <v>3.5</v>
      </c>
      <c r="E237" s="22"/>
    </row>
    <row r="238" spans="2:5" x14ac:dyDescent="0.25">
      <c r="B238" s="22"/>
      <c r="C238" t="s">
        <v>43</v>
      </c>
      <c r="D238" s="27">
        <f>IF(ISBLANK(D231),"",IF(ISERROR(VLOOKUP(D231,planillanotas,23,FALSE)),"",VLOOKUP(D231,planillanotas,23,FALSE)))</f>
        <v>4.0237499999999997</v>
      </c>
      <c r="E238" s="22"/>
    </row>
    <row r="239" spans="2:5" x14ac:dyDescent="0.25">
      <c r="B239" s="22"/>
      <c r="E239" s="22"/>
    </row>
    <row r="240" spans="2:5" x14ac:dyDescent="0.25">
      <c r="B240" s="22"/>
      <c r="C240" s="22"/>
      <c r="D240" s="22"/>
      <c r="E240" s="22"/>
    </row>
    <row r="242" spans="2:5" x14ac:dyDescent="0.25">
      <c r="B242" s="22"/>
      <c r="C242" s="22"/>
      <c r="D242" s="22"/>
      <c r="E242" s="22"/>
    </row>
    <row r="243" spans="2:5" x14ac:dyDescent="0.25">
      <c r="B243" s="22"/>
      <c r="C243" s="37" t="s">
        <v>50</v>
      </c>
      <c r="D243" s="38" t="s">
        <v>54</v>
      </c>
      <c r="E243" s="22"/>
    </row>
    <row r="244" spans="2:5" x14ac:dyDescent="0.25">
      <c r="B244" s="22"/>
      <c r="C244" s="37"/>
      <c r="D244" s="38"/>
      <c r="E244" s="22"/>
    </row>
    <row r="245" spans="2:5" x14ac:dyDescent="0.25">
      <c r="B245" s="22"/>
      <c r="C245" s="37"/>
      <c r="D245" s="38"/>
      <c r="E245" s="22"/>
    </row>
    <row r="246" spans="2:5" x14ac:dyDescent="0.25">
      <c r="B246" s="22"/>
      <c r="C246" t="s">
        <v>37</v>
      </c>
      <c r="D246">
        <v>17</v>
      </c>
      <c r="E246" s="22"/>
    </row>
    <row r="247" spans="2:5" x14ac:dyDescent="0.25">
      <c r="B247" s="22"/>
      <c r="C247" t="s">
        <v>38</v>
      </c>
      <c r="D247" t="str">
        <f>IF(ISBLANK(D246),"",IF(ISERROR(VLOOKUP(D246,planillanotas,2,FALSE)),"",VLOOKUP(D246,planillanotas,2,FALSE)))</f>
        <v>OSMAIRA VELEZ</v>
      </c>
      <c r="E247" s="22"/>
    </row>
    <row r="248" spans="2:5" x14ac:dyDescent="0.25">
      <c r="B248" s="22"/>
      <c r="C248" t="s">
        <v>39</v>
      </c>
      <c r="D248" s="27">
        <f>IF(ISBLANK(D246),"",IF(ISERROR(VLOOKUP(D246,planillanotas,11,FALSE)),"",VLOOKUP(D246,planillanotas,11,FALSE)))</f>
        <v>4.375</v>
      </c>
      <c r="E248" s="22"/>
    </row>
    <row r="249" spans="2:5" x14ac:dyDescent="0.25">
      <c r="B249" s="22"/>
      <c r="C249" t="s">
        <v>40</v>
      </c>
      <c r="D249" s="27">
        <f>IF(ISBLANK(D246),"",IF(ISERROR(VLOOKUP(D246,planillanotas,13,FALSE)),"",VLOOKUP(D246,planillanotas,13,FALSE)))</f>
        <v>3.7</v>
      </c>
      <c r="E249" s="22"/>
    </row>
    <row r="250" spans="2:5" x14ac:dyDescent="0.25">
      <c r="B250" s="22"/>
      <c r="C250" t="s">
        <v>53</v>
      </c>
      <c r="D250" s="27">
        <f>IF(ISBLANK(D246),"",IF(ISERROR(VLOOKUP(D246,planillanotas,15,FALSE)),"",VLOOKUP(D246,planillanotas,15,FALSE)))</f>
        <v>4.5</v>
      </c>
      <c r="E250" s="22"/>
    </row>
    <row r="251" spans="2:5" x14ac:dyDescent="0.25">
      <c r="B251" s="22"/>
      <c r="C251" t="s">
        <v>41</v>
      </c>
      <c r="D251" s="27">
        <f>IF(ISBLANK(D246),"",IF(ISERROR(VLOOKUP(D246,planillanotas,17,FALSE)),"",VLOOKUP(D246,planillanotas,17,FALSE)))</f>
        <v>4.5</v>
      </c>
      <c r="E251" s="22"/>
    </row>
    <row r="252" spans="2:5" x14ac:dyDescent="0.25">
      <c r="B252" s="22"/>
      <c r="C252" t="s">
        <v>42</v>
      </c>
      <c r="D252" s="27">
        <f>IF(ISBLANK(D246),"",IF(ISERROR(VLOOKUP(D246,planillanotas,21,FALSE)),"",VLOOKUP(D246,planillanotas,21,FALSE)))</f>
        <v>4.5</v>
      </c>
      <c r="E252" s="22"/>
    </row>
    <row r="253" spans="2:5" x14ac:dyDescent="0.25">
      <c r="B253" s="22"/>
      <c r="C253" t="s">
        <v>43</v>
      </c>
      <c r="D253" s="27">
        <f>IF(ISBLANK(D246),"",IF(ISERROR(VLOOKUP(D246,planillanotas,23,FALSE)),"",VLOOKUP(D246,planillanotas,23,FALSE)))</f>
        <v>4.2625000000000002</v>
      </c>
      <c r="E253" s="22"/>
    </row>
    <row r="254" spans="2:5" x14ac:dyDescent="0.25">
      <c r="B254" s="22"/>
      <c r="E254" s="22"/>
    </row>
    <row r="255" spans="2:5" x14ac:dyDescent="0.25">
      <c r="B255" s="22"/>
      <c r="C255" s="22"/>
      <c r="D255" s="22"/>
      <c r="E255" s="22"/>
    </row>
    <row r="257" spans="2:5" x14ac:dyDescent="0.25">
      <c r="B257" s="22"/>
      <c r="C257" s="22"/>
      <c r="D257" s="22"/>
      <c r="E257" s="22"/>
    </row>
    <row r="258" spans="2:5" x14ac:dyDescent="0.25">
      <c r="B258" s="22"/>
      <c r="C258" s="37" t="s">
        <v>50</v>
      </c>
      <c r="D258" s="38" t="s">
        <v>54</v>
      </c>
      <c r="E258" s="22"/>
    </row>
    <row r="259" spans="2:5" x14ac:dyDescent="0.25">
      <c r="B259" s="22"/>
      <c r="C259" s="37"/>
      <c r="D259" s="38"/>
      <c r="E259" s="22"/>
    </row>
    <row r="260" spans="2:5" x14ac:dyDescent="0.25">
      <c r="B260" s="22"/>
      <c r="C260" s="37"/>
      <c r="D260" s="38"/>
      <c r="E260" s="22"/>
    </row>
    <row r="261" spans="2:5" x14ac:dyDescent="0.25">
      <c r="B261" s="22"/>
      <c r="C261" t="s">
        <v>37</v>
      </c>
      <c r="D261">
        <v>18</v>
      </c>
      <c r="E261" s="22"/>
    </row>
    <row r="262" spans="2:5" x14ac:dyDescent="0.25">
      <c r="B262" s="22"/>
      <c r="C262" t="s">
        <v>38</v>
      </c>
      <c r="D262" t="str">
        <f>IF(ISBLANK(D261),"",IF(ISERROR(VLOOKUP(D261,planillanotas,2,FALSE)),"",VLOOKUP(D261,planillanotas,2,FALSE)))</f>
        <v>PABLO GOMEZ</v>
      </c>
      <c r="E262" s="22"/>
    </row>
    <row r="263" spans="2:5" x14ac:dyDescent="0.25">
      <c r="B263" s="22"/>
      <c r="C263" t="s">
        <v>39</v>
      </c>
      <c r="D263" s="27">
        <f>IF(ISBLANK(D261),"",IF(ISERROR(VLOOKUP(D261,planillanotas,11,FALSE)),"",VLOOKUP(D261,planillanotas,11,FALSE)))</f>
        <v>3.8124999999999996</v>
      </c>
      <c r="E263" s="22"/>
    </row>
    <row r="264" spans="2:5" x14ac:dyDescent="0.25">
      <c r="B264" s="22"/>
      <c r="C264" t="s">
        <v>40</v>
      </c>
      <c r="D264" s="27">
        <f>IF(ISBLANK(D261),"",IF(ISERROR(VLOOKUP(D261,planillanotas,13,FALSE)),"",VLOOKUP(D261,planillanotas,13,FALSE)))</f>
        <v>3.8</v>
      </c>
      <c r="E264" s="22"/>
    </row>
    <row r="265" spans="2:5" x14ac:dyDescent="0.25">
      <c r="B265" s="22"/>
      <c r="C265" t="s">
        <v>53</v>
      </c>
      <c r="D265" s="27">
        <f>IF(ISBLANK(D261),"",IF(ISERROR(VLOOKUP(D261,planillanotas,15,FALSE)),"",VLOOKUP(D261,planillanotas,15,FALSE)))</f>
        <v>5</v>
      </c>
      <c r="E265" s="22"/>
    </row>
    <row r="266" spans="2:5" x14ac:dyDescent="0.25">
      <c r="B266" s="22"/>
      <c r="C266" t="s">
        <v>41</v>
      </c>
      <c r="D266" s="27">
        <f>IF(ISBLANK(D261),"",IF(ISERROR(VLOOKUP(D261,planillanotas,17,FALSE)),"",VLOOKUP(D261,planillanotas,17,FALSE)))</f>
        <v>5</v>
      </c>
      <c r="E266" s="22"/>
    </row>
    <row r="267" spans="2:5" x14ac:dyDescent="0.25">
      <c r="B267" s="22"/>
      <c r="C267" t="s">
        <v>42</v>
      </c>
      <c r="D267" s="27">
        <f>IF(ISBLANK(D261),"",IF(ISERROR(VLOOKUP(D261,planillanotas,21,FALSE)),"",VLOOKUP(D261,planillanotas,21,FALSE)))</f>
        <v>4.5</v>
      </c>
      <c r="E267" s="22"/>
    </row>
    <row r="268" spans="2:5" x14ac:dyDescent="0.25">
      <c r="B268" s="22"/>
      <c r="C268" t="s">
        <v>43</v>
      </c>
      <c r="D268" s="27">
        <f>IF(ISBLANK(D261),"",IF(ISERROR(VLOOKUP(D261,planillanotas,23,FALSE)),"",VLOOKUP(D261,planillanotas,23,FALSE)))</f>
        <v>4.2337499999999997</v>
      </c>
      <c r="E268" s="22"/>
    </row>
    <row r="269" spans="2:5" x14ac:dyDescent="0.25">
      <c r="B269" s="22"/>
      <c r="E269" s="22"/>
    </row>
    <row r="270" spans="2:5" x14ac:dyDescent="0.25">
      <c r="B270" s="22"/>
      <c r="C270" s="22"/>
      <c r="D270" s="22"/>
      <c r="E270" s="22"/>
    </row>
    <row r="272" spans="2:5" x14ac:dyDescent="0.25">
      <c r="B272" s="22"/>
      <c r="C272" s="22"/>
      <c r="D272" s="22"/>
      <c r="E272" s="22"/>
    </row>
    <row r="273" spans="2:5" x14ac:dyDescent="0.25">
      <c r="B273" s="22"/>
      <c r="C273" s="37" t="s">
        <v>50</v>
      </c>
      <c r="D273" s="38" t="s">
        <v>54</v>
      </c>
      <c r="E273" s="22"/>
    </row>
    <row r="274" spans="2:5" x14ac:dyDescent="0.25">
      <c r="B274" s="22"/>
      <c r="C274" s="37"/>
      <c r="D274" s="38"/>
      <c r="E274" s="22"/>
    </row>
    <row r="275" spans="2:5" x14ac:dyDescent="0.25">
      <c r="B275" s="22"/>
      <c r="C275" s="37"/>
      <c r="D275" s="38"/>
      <c r="E275" s="22"/>
    </row>
    <row r="276" spans="2:5" x14ac:dyDescent="0.25">
      <c r="B276" s="22"/>
      <c r="C276" t="s">
        <v>37</v>
      </c>
      <c r="D276">
        <v>19</v>
      </c>
      <c r="E276" s="22"/>
    </row>
    <row r="277" spans="2:5" x14ac:dyDescent="0.25">
      <c r="B277" s="22"/>
      <c r="C277" t="s">
        <v>38</v>
      </c>
      <c r="D277" t="str">
        <f>IF(ISBLANK(D276),"",IF(ISERROR(VLOOKUP(D276,planillanotas,2,FALSE)),"",VLOOKUP(D276,planillanotas,2,FALSE)))</f>
        <v>ROBINSON VARGAS</v>
      </c>
      <c r="E277" s="22"/>
    </row>
    <row r="278" spans="2:5" x14ac:dyDescent="0.25">
      <c r="B278" s="22"/>
      <c r="C278" t="s">
        <v>39</v>
      </c>
      <c r="D278" s="27">
        <f>IF(ISBLANK(D276),"",IF(ISERROR(VLOOKUP(D276,planillanotas,11,FALSE)),"",VLOOKUP(D276,planillanotas,11,FALSE)))</f>
        <v>4.625</v>
      </c>
      <c r="E278" s="22"/>
    </row>
    <row r="279" spans="2:5" x14ac:dyDescent="0.25">
      <c r="B279" s="22"/>
      <c r="C279" t="s">
        <v>40</v>
      </c>
      <c r="D279" s="27">
        <f>IF(ISBLANK(D276),"",IF(ISERROR(VLOOKUP(D276,planillanotas,13,FALSE)),"",VLOOKUP(D276,planillanotas,13,FALSE)))</f>
        <v>3.5</v>
      </c>
      <c r="E279" s="22"/>
    </row>
    <row r="280" spans="2:5" x14ac:dyDescent="0.25">
      <c r="B280" s="22"/>
      <c r="C280" t="s">
        <v>53</v>
      </c>
      <c r="D280" s="27">
        <f>IF(ISBLANK(D276),"",IF(ISERROR(VLOOKUP(D276,planillanotas,15,FALSE)),"",VLOOKUP(D276,planillanotas,15,FALSE)))</f>
        <v>5</v>
      </c>
      <c r="E280" s="22"/>
    </row>
    <row r="281" spans="2:5" x14ac:dyDescent="0.25">
      <c r="B281" s="22"/>
      <c r="C281" t="s">
        <v>41</v>
      </c>
      <c r="D281" s="27">
        <f>IF(ISBLANK(D276),"",IF(ISERROR(VLOOKUP(D276,planillanotas,17,FALSE)),"",VLOOKUP(D276,planillanotas,17,FALSE)))</f>
        <v>4</v>
      </c>
      <c r="E281" s="22"/>
    </row>
    <row r="282" spans="2:5" x14ac:dyDescent="0.25">
      <c r="B282" s="22"/>
      <c r="C282" t="s">
        <v>42</v>
      </c>
      <c r="D282" s="27">
        <f>IF(ISBLANK(D276),"",IF(ISERROR(VLOOKUP(D276,planillanotas,21,FALSE)),"",VLOOKUP(D276,planillanotas,21,FALSE)))</f>
        <v>4.5</v>
      </c>
      <c r="E282" s="22"/>
    </row>
    <row r="283" spans="2:5" x14ac:dyDescent="0.25">
      <c r="B283" s="22"/>
      <c r="C283" t="s">
        <v>43</v>
      </c>
      <c r="D283" s="27">
        <f>IF(ISBLANK(D276),"",IF(ISERROR(VLOOKUP(D276,planillanotas,23,FALSE)),"",VLOOKUP(D276,planillanotas,23,FALSE)))</f>
        <v>4.3374999999999995</v>
      </c>
      <c r="E283" s="22"/>
    </row>
    <row r="284" spans="2:5" x14ac:dyDescent="0.25">
      <c r="B284" s="22"/>
      <c r="E284" s="22"/>
    </row>
    <row r="285" spans="2:5" x14ac:dyDescent="0.25">
      <c r="B285" s="22"/>
      <c r="C285" s="22"/>
      <c r="D285" s="22"/>
      <c r="E285" s="22"/>
    </row>
    <row r="287" spans="2:5" x14ac:dyDescent="0.25">
      <c r="B287" s="22"/>
      <c r="C287" s="22"/>
      <c r="D287" s="22"/>
      <c r="E287" s="22"/>
    </row>
    <row r="288" spans="2:5" x14ac:dyDescent="0.25">
      <c r="B288" s="22"/>
      <c r="C288" s="37" t="s">
        <v>50</v>
      </c>
      <c r="D288" s="38" t="s">
        <v>54</v>
      </c>
      <c r="E288" s="22"/>
    </row>
    <row r="289" spans="2:5" x14ac:dyDescent="0.25">
      <c r="B289" s="22"/>
      <c r="C289" s="37"/>
      <c r="D289" s="38"/>
      <c r="E289" s="22"/>
    </row>
    <row r="290" spans="2:5" x14ac:dyDescent="0.25">
      <c r="B290" s="22"/>
      <c r="C290" s="37"/>
      <c r="D290" s="38"/>
      <c r="E290" s="22"/>
    </row>
    <row r="291" spans="2:5" x14ac:dyDescent="0.25">
      <c r="B291" s="22"/>
      <c r="C291" t="s">
        <v>37</v>
      </c>
      <c r="D291">
        <v>20</v>
      </c>
      <c r="E291" s="22"/>
    </row>
    <row r="292" spans="2:5" x14ac:dyDescent="0.25">
      <c r="B292" s="22"/>
      <c r="C292" t="s">
        <v>38</v>
      </c>
      <c r="D292" t="str">
        <f>IF(ISBLANK(D291),"",IF(ISERROR(VLOOKUP(D291,planillanotas,2,FALSE)),"",VLOOKUP(D291,planillanotas,2,FALSE)))</f>
        <v>SANDRA MONTOYA</v>
      </c>
      <c r="E292" s="22"/>
    </row>
    <row r="293" spans="2:5" x14ac:dyDescent="0.25">
      <c r="B293" s="22"/>
      <c r="C293" t="s">
        <v>39</v>
      </c>
      <c r="D293" s="27">
        <f>IF(ISBLANK(D291),"",IF(ISERROR(VLOOKUP(D291,planillanotas,11,FALSE)),"",VLOOKUP(D291,planillanotas,11,FALSE)))</f>
        <v>4.2125000000000004</v>
      </c>
      <c r="E293" s="22"/>
    </row>
    <row r="294" spans="2:5" x14ac:dyDescent="0.25">
      <c r="B294" s="22"/>
      <c r="C294" t="s">
        <v>40</v>
      </c>
      <c r="D294" s="27">
        <f>IF(ISBLANK(D291),"",IF(ISERROR(VLOOKUP(D291,planillanotas,13,FALSE)),"",VLOOKUP(D291,planillanotas,13,FALSE)))</f>
        <v>4</v>
      </c>
      <c r="E294" s="22"/>
    </row>
    <row r="295" spans="2:5" x14ac:dyDescent="0.25">
      <c r="B295" s="22"/>
      <c r="C295" t="s">
        <v>53</v>
      </c>
      <c r="D295" s="27">
        <f>IF(ISBLANK(D291),"",IF(ISERROR(VLOOKUP(D291,planillanotas,15,FALSE)),"",VLOOKUP(D291,planillanotas,15,FALSE)))</f>
        <v>5</v>
      </c>
      <c r="E295" s="22"/>
    </row>
    <row r="296" spans="2:5" x14ac:dyDescent="0.25">
      <c r="B296" s="22"/>
      <c r="C296" t="s">
        <v>41</v>
      </c>
      <c r="D296" s="27">
        <f>IF(ISBLANK(D291),"",IF(ISERROR(VLOOKUP(D291,planillanotas,17,FALSE)),"",VLOOKUP(D291,planillanotas,17,FALSE)))</f>
        <v>4</v>
      </c>
      <c r="E296" s="22"/>
    </row>
    <row r="297" spans="2:5" x14ac:dyDescent="0.25">
      <c r="B297" s="22"/>
      <c r="C297" t="s">
        <v>42</v>
      </c>
      <c r="D297" s="27">
        <f>IF(ISBLANK(D291),"",IF(ISERROR(VLOOKUP(D291,planillanotas,21,FALSE)),"",VLOOKUP(D291,planillanotas,21,FALSE)))</f>
        <v>3.5</v>
      </c>
      <c r="E297" s="22"/>
    </row>
    <row r="298" spans="2:5" x14ac:dyDescent="0.25">
      <c r="B298" s="22"/>
      <c r="C298" t="s">
        <v>43</v>
      </c>
      <c r="D298" s="27">
        <f>IF(ISBLANK(D291),"",IF(ISERROR(VLOOKUP(D291,planillanotas,23,FALSE)),"",VLOOKUP(D291,planillanotas,23,FALSE)))</f>
        <v>4.2037500000000003</v>
      </c>
      <c r="E298" s="22"/>
    </row>
    <row r="299" spans="2:5" x14ac:dyDescent="0.25">
      <c r="B299" s="22"/>
      <c r="E299" s="22"/>
    </row>
    <row r="300" spans="2:5" x14ac:dyDescent="0.25">
      <c r="B300" s="22"/>
      <c r="C300" s="22"/>
      <c r="D300" s="22"/>
      <c r="E300" s="22"/>
    </row>
  </sheetData>
  <mergeCells count="41">
    <mergeCell ref="D3:D5"/>
    <mergeCell ref="H6:P11"/>
    <mergeCell ref="C3:C5"/>
    <mergeCell ref="C18:C20"/>
    <mergeCell ref="D18:D20"/>
    <mergeCell ref="C33:C35"/>
    <mergeCell ref="D33:D35"/>
    <mergeCell ref="C48:C50"/>
    <mergeCell ref="D48:D50"/>
    <mergeCell ref="C63:C65"/>
    <mergeCell ref="D63:D65"/>
    <mergeCell ref="C123:C125"/>
    <mergeCell ref="D123:D125"/>
    <mergeCell ref="C138:C140"/>
    <mergeCell ref="D138:D140"/>
    <mergeCell ref="C78:C80"/>
    <mergeCell ref="D78:D80"/>
    <mergeCell ref="C93:C95"/>
    <mergeCell ref="D93:D95"/>
    <mergeCell ref="C108:C110"/>
    <mergeCell ref="D108:D110"/>
    <mergeCell ref="C153:C155"/>
    <mergeCell ref="D153:D155"/>
    <mergeCell ref="C168:C170"/>
    <mergeCell ref="D168:D170"/>
    <mergeCell ref="C183:C185"/>
    <mergeCell ref="D183:D185"/>
    <mergeCell ref="C198:C200"/>
    <mergeCell ref="D198:D200"/>
    <mergeCell ref="C213:C215"/>
    <mergeCell ref="D213:D215"/>
    <mergeCell ref="C228:C230"/>
    <mergeCell ref="D228:D230"/>
    <mergeCell ref="C288:C290"/>
    <mergeCell ref="D288:D290"/>
    <mergeCell ref="C243:C245"/>
    <mergeCell ref="D243:D245"/>
    <mergeCell ref="C258:C260"/>
    <mergeCell ref="D258:D260"/>
    <mergeCell ref="C273:C275"/>
    <mergeCell ref="D273:D275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Datos Estudiantes</vt:lpstr>
      <vt:lpstr>Planilla Notas</vt:lpstr>
      <vt:lpstr>Informe estudiante</vt:lpstr>
      <vt:lpstr>planillaestudiantes</vt:lpstr>
      <vt:lpstr>planillanotas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 paola marin valencia</dc:creator>
  <cp:lastModifiedBy>Carlos Andres Lambraño Cotera</cp:lastModifiedBy>
  <cp:lastPrinted>2012-10-29T02:26:38Z</cp:lastPrinted>
  <dcterms:created xsi:type="dcterms:W3CDTF">2012-10-28T21:45:19Z</dcterms:created>
  <dcterms:modified xsi:type="dcterms:W3CDTF">2018-10-30T20:09:23Z</dcterms:modified>
</cp:coreProperties>
</file>